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0\19 - Recuperação Pavimento Berço 100\"/>
    </mc:Choice>
  </mc:AlternateContent>
  <bookViews>
    <workbookView xWindow="0" yWindow="0" windowWidth="20490" windowHeight="7155" activeTab="1"/>
  </bookViews>
  <sheets>
    <sheet name="Dados" sheetId="6" r:id="rId1"/>
    <sheet name="Modelo-Orçamento" sheetId="8" r:id="rId2"/>
    <sheet name="Modelo Composições Unitárias" sheetId="2" r:id="rId3"/>
    <sheet name="Modelo BDI" sheetId="4" r:id="rId4"/>
    <sheet name="Modelo Encargos Sociais" sheetId="5" r:id="rId5"/>
    <sheet name="Modelo Cronograma" sheetId="7" r:id="rId6"/>
    <sheet name="CPU-Sem valores" sheetId="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A" localSheetId="1">#REF!</definedName>
    <definedName name="\A">#REF!</definedName>
    <definedName name="\c" localSheetId="1">[1]PLMUSEU!#REF!</definedName>
    <definedName name="\c">[1]PLMUSEU!#REF!</definedName>
    <definedName name="\L" localSheetId="1">#REF!</definedName>
    <definedName name="\L">#REF!</definedName>
    <definedName name="\O" localSheetId="1">#REF!</definedName>
    <definedName name="\O">#REF!</definedName>
    <definedName name="\P" localSheetId="1">#REF!</definedName>
    <definedName name="\P">#REF!</definedName>
    <definedName name="\R" localSheetId="1">#REF!</definedName>
    <definedName name="\R">#REF!</definedName>
    <definedName name="\V" localSheetId="1">#REF!</definedName>
    <definedName name="\V">#REF!</definedName>
    <definedName name="\x" localSheetId="1">[1]PLMUSEU!#REF!</definedName>
    <definedName name="\x">[1]PLMUSEU!#REF!</definedName>
    <definedName name="\z" localSheetId="1">[1]PLMUSEU!#REF!</definedName>
    <definedName name="\z">[1]PLMUSEU!#REF!</definedName>
    <definedName name="__F99000" localSheetId="1">#REF!</definedName>
    <definedName name="__F99000">#REF!</definedName>
    <definedName name="_4.1.4" localSheetId="1">#REF!</definedName>
    <definedName name="_4.1.4">#REF!</definedName>
    <definedName name="_c" localSheetId="1">#REF!</definedName>
    <definedName name="_c">#REF!</definedName>
    <definedName name="_F99000" localSheetId="1">#REF!</definedName>
    <definedName name="_F99000">#REF!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ll1" localSheetId="1">#REF!</definedName>
    <definedName name="_ll1">#REF!</definedName>
    <definedName name="_Order1" hidden="1">255</definedName>
    <definedName name="_Order2" hidden="1">0</definedName>
    <definedName name="_Sort" localSheetId="1" hidden="1">#REF!</definedName>
    <definedName name="_Sort" hidden="1">#REF!</definedName>
    <definedName name="A" localSheetId="1">#REF!</definedName>
    <definedName name="A">#REF!</definedName>
    <definedName name="A4_PB_PADRAO.XLS" localSheetId="1">#REF!</definedName>
    <definedName name="A4_PB_PADRAO.XLS">#REF!</definedName>
    <definedName name="aa" localSheetId="1">#REF!</definedName>
    <definedName name="aa">#REF!</definedName>
    <definedName name="aaa" localSheetId="1">OFFSET('[2]Base da curva'!#REF!,1,0,COUNT('[2]Base da curva'!$X:$X),1)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 localSheetId="1">#REF!</definedName>
    <definedName name="Acréscimo">#REF!</definedName>
    <definedName name="AmeacaDesVE" localSheetId="1">#REF!</definedName>
    <definedName name="AmeacaDesVE">#REF!</definedName>
    <definedName name="AmeaPosVE" localSheetId="1">#REF!</definedName>
    <definedName name="AmeaPosVE">#REF!</definedName>
    <definedName name="AmeaPreVE">[3]Riscos!$G$9:$G$10</definedName>
    <definedName name="AnalisarAterro" localSheetId="1">[4]Aterros!#REF!</definedName>
    <definedName name="AnalisarAterro">[4]Aterros!#REF!</definedName>
    <definedName name="AnalisarCorte" localSheetId="1">[4]Cortes!#REF!</definedName>
    <definedName name="AnalisarCorte">[4]Cortes!#REF!</definedName>
    <definedName name="_xlnm.Print_Area" localSheetId="6">'CPU-Sem valores'!$A$1:$J$277</definedName>
    <definedName name="_xlnm.Print_Area" localSheetId="2">'Modelo Composições Unitárias'!$A$1:$K$29</definedName>
    <definedName name="_xlnm.Print_Area">[5]CUSTOS!$A$1:$L$55</definedName>
    <definedName name="Área_impressão_IM" localSheetId="1">#REF!</definedName>
    <definedName name="Área_impressão_IM">#REF!</definedName>
    <definedName name="asdasd" hidden="1">{#N/A,#N/A,FALSE,"ET-CAPA";#N/A,#N/A,FALSE,"ET-PAG1";#N/A,#N/A,FALSE,"ET-PAG2";#N/A,#N/A,FALSE,"ET-PAG3";#N/A,#N/A,FALSE,"ET-PAG4";#N/A,#N/A,FALSE,"ET-PAG5"}</definedName>
    <definedName name="auxiliar" localSheetId="1">#REF!</definedName>
    <definedName name="auxiliar">#REF!</definedName>
    <definedName name="_xlnm.Database" localSheetId="1">#REF!</definedName>
    <definedName name="_xlnm.Database">#REF!</definedName>
    <definedName name="BDI" localSheetId="1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1">#REF!</definedName>
    <definedName name="c_3">#REF!</definedName>
    <definedName name="c_3_5" localSheetId="1">#REF!</definedName>
    <definedName name="c_3_5">#REF!</definedName>
    <definedName name="CABEC" localSheetId="1">#REF!</definedName>
    <definedName name="CABEC">#REF!</definedName>
    <definedName name="CalcularAgora" localSheetId="1">#REF!</definedName>
    <definedName name="CalcularAgora">#REF!</definedName>
    <definedName name="CANCELADA" localSheetId="1">#REF!</definedName>
    <definedName name="CANCELADA">#REF!</definedName>
    <definedName name="CCM" localSheetId="1">#REF!</definedName>
    <definedName name="CCM">#REF!</definedName>
    <definedName name="Chuvas" localSheetId="1">#REF!</definedName>
    <definedName name="Chuvas">#REF!</definedName>
    <definedName name="CODIGO" localSheetId="1">#REF!</definedName>
    <definedName name="CODIGO">#REF!</definedName>
    <definedName name="COTA" localSheetId="1">#REF!</definedName>
    <definedName name="COTA">#REF!</definedName>
    <definedName name="Criteria" localSheetId="1">#REF!</definedName>
    <definedName name="Criteria">#REF!</definedName>
    <definedName name="_xlnm.Criteria" localSheetId="1">#REF!</definedName>
    <definedName name="_xlnm.Criteria">#REF!</definedName>
    <definedName name="ct" localSheetId="1">#REF!</definedName>
    <definedName name="ct">#REF!</definedName>
    <definedName name="cu" localSheetId="1">#REF!</definedName>
    <definedName name="cu">#REF!</definedName>
    <definedName name="Database" localSheetId="1">#REF!</definedName>
    <definedName name="Database">#REF!</definedName>
    <definedName name="dd" localSheetId="1">#REF!</definedName>
    <definedName name="dd">#REF!</definedName>
    <definedName name="DDDDDDD" localSheetId="1">#REF!</definedName>
    <definedName name="DDDDDDD">#REF!</definedName>
    <definedName name="Denominação" localSheetId="1">#REF!</definedName>
    <definedName name="Denominação">#REF!</definedName>
    <definedName name="DESCRITIVO1" localSheetId="1">#REF!</definedName>
    <definedName name="DESCRITIVO1">#REF!</definedName>
    <definedName name="Disciplina" localSheetId="1">#REF!</definedName>
    <definedName name="Disciplina">#REF!</definedName>
    <definedName name="Disciplinas" localSheetId="1">#REF!</definedName>
    <definedName name="Disciplinas">#REF!</definedName>
    <definedName name="EAP">[6]EAP!$A$12:$O$922</definedName>
    <definedName name="edital" localSheetId="1">#REF!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1">#REF!</definedName>
    <definedName name="Excel_BuiltIn__FilterDatabase_1">#REF!</definedName>
    <definedName name="Excel_BuiltIn__FilterDatabase_1_1" localSheetId="1">#REF!</definedName>
    <definedName name="Excel_BuiltIn__FilterDatabase_1_1">#REF!</definedName>
    <definedName name="Excel_BuiltIn__FilterDatabase_1_2" localSheetId="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1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1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1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1">#REF!</definedName>
    <definedName name="Excel_BuiltIn_Print_Area_2_1_1_1">#REF!</definedName>
    <definedName name="Excel_BuiltIn_Print_Area_2_1_1_1_1" localSheetId="1">#REF!</definedName>
    <definedName name="Excel_BuiltIn_Print_Area_2_1_1_1_1">#REF!</definedName>
    <definedName name="Excel_BuiltIn_Print_Area_2_1_1_1_1_1" localSheetId="1">#REF!</definedName>
    <definedName name="Excel_BuiltIn_Print_Area_2_1_1_1_1_1">#REF!</definedName>
    <definedName name="Excel_BuiltIn_Print_Area_2_1_1_1_1_1_1" localSheetId="1">#REF!</definedName>
    <definedName name="Excel_BuiltIn_Print_Area_2_1_1_1_1_1_1">#REF!</definedName>
    <definedName name="Excel_BuiltIn_Print_Area_2_1_1_1_1_1_1_1" localSheetId="1">#REF!</definedName>
    <definedName name="Excel_BuiltIn_Print_Area_2_1_1_1_1_1_1_1">#REF!</definedName>
    <definedName name="Excel_BuiltIn_Print_Area_2_1_1_1_1_1_1_1_1" localSheetId="1">#REF!</definedName>
    <definedName name="Excel_BuiltIn_Print_Area_2_1_1_1_1_1_1_1_1">#REF!</definedName>
    <definedName name="Excel_BuiltIn_Print_Area_2_1_1_1_1_1_1_1_1_1" localSheetId="1">#REF!</definedName>
    <definedName name="Excel_BuiltIn_Print_Area_2_1_1_1_1_1_1_1_1_1">#REF!</definedName>
    <definedName name="Excel_BuiltIn_Print_Area_2_1_1_1_1_1_1_1_1_1_1" localSheetId="1">#REF!</definedName>
    <definedName name="Excel_BuiltIn_Print_Area_2_1_1_1_1_1_1_1_1_1_1">#REF!</definedName>
    <definedName name="Excel_BuiltIn_Print_Area_2_1_1_1_1_1_1_1_1_1_1_1" localSheetId="1">#REF!</definedName>
    <definedName name="Excel_BuiltIn_Print_Area_2_1_1_1_1_1_1_1_1_1_1_1">#REF!</definedName>
    <definedName name="Excel_BuiltIn_Print_Area_2_1_1_1_1_1_1_1_1_1_1_1_1" localSheetId="1">#REF!</definedName>
    <definedName name="Excel_BuiltIn_Print_Area_2_1_1_1_1_1_1_1_1_1_1_1_1">#REF!</definedName>
    <definedName name="Excel_BuiltIn_Print_Area_2_1_1_1_1_1_1_1_1_1_1_1_1_1" localSheetId="1">#REF!</definedName>
    <definedName name="Excel_BuiltIn_Print_Area_2_1_1_1_1_1_1_1_1_1_1_1_1_1">#REF!</definedName>
    <definedName name="Excel_BuiltIn_Print_Area_2_1_1_1_1_1_1_1_1_1_1_1_1_1_1" localSheetId="1">#REF!</definedName>
    <definedName name="Excel_BuiltIn_Print_Area_2_1_1_1_1_1_1_1_1_1_1_1_1_1_1">#REF!</definedName>
    <definedName name="Excel_BuiltIn_Print_Area_2_1_1_1_1_1_1_1_1_1_1_1_1_1_1_1" localSheetId="1">#REF!</definedName>
    <definedName name="Excel_BuiltIn_Print_Area_2_1_1_1_1_1_1_1_1_1_1_1_1_1_1_1">#REF!</definedName>
    <definedName name="Excel_BuiltIn_Print_Area_2_1_1_1_1_1_1_1_1_1_1_1_1_1_1_1_1" localSheetId="1">#REF!</definedName>
    <definedName name="Excel_BuiltIn_Print_Area_2_1_1_1_1_1_1_1_1_1_1_1_1_1_1_1_1">#REF!</definedName>
    <definedName name="Excel_BuiltIn_Print_Area_3" localSheetId="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1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1">#REF!</definedName>
    <definedName name="Excel_BuiltIn_Print_Area_8">#REF!</definedName>
    <definedName name="Excel_BuiltIn_Print_Area_9" localSheetId="1">#REF!</definedName>
    <definedName name="Excel_BuiltIn_Print_Area_9">#REF!</definedName>
    <definedName name="Excel_BuiltIn_Print_Titles_1_1" localSheetId="1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1">#REF!</definedName>
    <definedName name="exemplo">#REF!</definedName>
    <definedName name="extensao" localSheetId="1">#REF!</definedName>
    <definedName name="extensao">#REF!</definedName>
    <definedName name="feriados" localSheetId="1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1">#REF!</definedName>
    <definedName name="firma1">#REF!</definedName>
    <definedName name="firma2" localSheetId="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1">#REF!</definedName>
    <definedName name="GGG">#REF!</definedName>
    <definedName name="_xlnm.Recorder" localSheetId="1">#REF!</definedName>
    <definedName name="_xlnm.Recorder">#REF!</definedName>
    <definedName name="H71d" localSheetId="1">#REF!</definedName>
    <definedName name="H71d">#REF!</definedName>
    <definedName name="i" localSheetId="1">#REF!</definedName>
    <definedName name="i">#REF!</definedName>
    <definedName name="IND" localSheetId="1">#REF!</definedName>
    <definedName name="IND">#REF!</definedName>
    <definedName name="jesse" localSheetId="1">#REF!</definedName>
    <definedName name="jesse">#REF!</definedName>
    <definedName name="KKKKK" localSheetId="1">#REF!</definedName>
    <definedName name="KKKKK">#REF!</definedName>
    <definedName name="LD">'[7]LD-PS-PMC-RMA'!$A$1:$V$1121</definedName>
    <definedName name="LISTAGEM" localSheetId="1">'[7]LD-PS-PMC-RMA'!#REF!</definedName>
    <definedName name="LISTAGEM">'[7]LD-PS-PMC-RMA'!#REF!</definedName>
    <definedName name="lote" localSheetId="1">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1">#REF!</definedName>
    <definedName name="mes">#REF!</definedName>
    <definedName name="mine_inf_sens" localSheetId="1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1">#REF!</definedName>
    <definedName name="NColunas">#REF!</definedName>
    <definedName name="NLinhasPagina" localSheetId="1">#REF!</definedName>
    <definedName name="NLinhasPagina">#REF!</definedName>
    <definedName name="NLinhasRodape" localSheetId="1">#REF!</definedName>
    <definedName name="NLinhasRodape">#REF!</definedName>
    <definedName name="nomes" localSheetId="1">#REF!</definedName>
    <definedName name="nomes">#REF!</definedName>
    <definedName name="OportDesVE" localSheetId="1">#REF!</definedName>
    <definedName name="OportDesVE">#REF!</definedName>
    <definedName name="OportPreVE">'[8]Oport-Ident e Análise'!$J$10:$J$209</definedName>
    <definedName name="P.Aparente" localSheetId="1">#REF!</definedName>
    <definedName name="P.Aparente">#REF!</definedName>
    <definedName name="P.Reatia" localSheetId="1">#REF!</definedName>
    <definedName name="P.Reatia">#REF!</definedName>
    <definedName name="pativar" localSheetId="1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1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1">#REF!</definedName>
    <definedName name="Potencia">#REF!</definedName>
    <definedName name="Previsto" localSheetId="1">OFFSET('[2]Base da curva'!#REF!,1,0,COUNT('[2]Base da curva'!$U:$U),1)</definedName>
    <definedName name="Previsto">OFFSET('[2]Base da curva'!#REF!,1,0,COUNT('[2]Base da curva'!$U:$U),1)</definedName>
    <definedName name="Previsto_Acumulado" localSheetId="1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1">#REF!</definedName>
    <definedName name="Print_Area_MI">#REF!</definedName>
    <definedName name="Print_Titles" localSheetId="1">#REF!</definedName>
    <definedName name="Print_Titles">#REF!</definedName>
    <definedName name="Print_Titles_MI" localSheetId="1">#REF!</definedName>
    <definedName name="Print_Titles_MI">#REF!</definedName>
    <definedName name="PROJECT">[9]Assumptions!$A$7</definedName>
    <definedName name="QUANT" localSheetId="1">#REF!</definedName>
    <definedName name="QUANT">#REF!</definedName>
    <definedName name="Realizado" localSheetId="1">OFFSET('[2]Base da curva'!#REF!,0,0,COUNTA('[2]Base da curva'!$V:$V),1)</definedName>
    <definedName name="Realizado">OFFSET('[2]Base da curva'!#REF!,0,0,COUNTA('[2]Base da curva'!$V:$V),1)</definedName>
    <definedName name="Realizado_Acumulado" localSheetId="1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1">#REF!</definedName>
    <definedName name="Recorder">#REF!</definedName>
    <definedName name="REL_PROG" localSheetId="1">'[7]LD-PS-PMC-RMA'!#REF!</definedName>
    <definedName name="REL_PROG">'[7]LD-PS-PMC-RMA'!#REF!</definedName>
    <definedName name="Rendimento" localSheetId="1">#REF!</definedName>
    <definedName name="Rendimento">#REF!</definedName>
    <definedName name="resultadorendimento" localSheetId="1">#REF!</definedName>
    <definedName name="resultadorendimento">#REF!</definedName>
    <definedName name="REV." localSheetId="1">#REF!</definedName>
    <definedName name="REV.">#REF!</definedName>
    <definedName name="Rodapé" localSheetId="1">#REF!</definedName>
    <definedName name="Rodapé">#REF!</definedName>
    <definedName name="rodovia" localSheetId="1">#REF!</definedName>
    <definedName name="rodovia">#REF!</definedName>
    <definedName name="SensAP" localSheetId="1">#REF!</definedName>
    <definedName name="SensAP">#REF!</definedName>
    <definedName name="SensibO">'[8]Oport-Ident e Análise'!$K$3</definedName>
    <definedName name="SensOP" localSheetId="1">#REF!</definedName>
    <definedName name="SensOP">#REF!</definedName>
    <definedName name="status" localSheetId="1">#REF!</definedName>
    <definedName name="status">#REF!</definedName>
    <definedName name="Subestação" localSheetId="1">#REF!</definedName>
    <definedName name="Subestação">#REF!</definedName>
    <definedName name="subtrecho" localSheetId="1">#REF!</definedName>
    <definedName name="subtrecho">#REF!</definedName>
    <definedName name="TAB_AMP">"T4:W58"</definedName>
    <definedName name="Tabela" localSheetId="1">#REF!</definedName>
    <definedName name="Tabela">#REF!</definedName>
    <definedName name="TabelaConsol" localSheetId="1">#REF!</definedName>
    <definedName name="TabelaConsol">#REF!</definedName>
    <definedName name="tabelaDenominação" localSheetId="1">#REF!</definedName>
    <definedName name="tabelaDenominação">#REF!</definedName>
    <definedName name="TabelaDistribuiçãoDeMassas">[11]DistDeMassas!$A$6:$U$55</definedName>
    <definedName name="TabelaSicro" localSheetId="1">#REF!</definedName>
    <definedName name="TabelaSicro">#REF!</definedName>
    <definedName name="Tag_Carga" localSheetId="1">#REF!</definedName>
    <definedName name="Tag_Carga">#REF!</definedName>
    <definedName name="Tag_CCM" localSheetId="1">#REF!</definedName>
    <definedName name="Tag_CCM">#REF!</definedName>
    <definedName name="TASK" localSheetId="1">#REF!</definedName>
    <definedName name="TASK">#REF!</definedName>
    <definedName name="TASKRSRC" localSheetId="1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1">#REF!</definedName>
    <definedName name="teste">#REF!</definedName>
    <definedName name="_xlnm.Print_Titles" localSheetId="1">'Modelo-Orçamento'!$1:$5</definedName>
    <definedName name="_xlnm.Print_Titles">#REF!</definedName>
    <definedName name="Títulos_impressão_IM" localSheetId="1">[12]MCBR!#REF!</definedName>
    <definedName name="Títulos_impressão_IM">[12]MCBR!#REF!</definedName>
    <definedName name="TOTAL" localSheetId="1">#REF!</definedName>
    <definedName name="TOTAL">#REF!</definedName>
    <definedName name="tr" localSheetId="1">OFFSET('[2]Base da curva'!#REF!,1,0,COUNT('[2]Base da curva'!$R:$R),1)</definedName>
    <definedName name="tr">OFFSET('[2]Base da curva'!#REF!,1,0,COUNT('[2]Base da curva'!$R:$R),1)</definedName>
    <definedName name="trecho" localSheetId="1">#REF!</definedName>
    <definedName name="trecho">#REF!</definedName>
    <definedName name="UNIT" localSheetId="1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1">#REF!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1">#REF!</definedName>
    <definedName name="XXXXXXXXXXXXXXXXXXXXXX">#REF!</definedName>
    <definedName name="YUY" localSheetId="1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4" l="1"/>
  <c r="G2" i="8" s="1"/>
  <c r="H17" i="8" s="1"/>
  <c r="I17" i="8" s="1"/>
  <c r="J27" i="4"/>
  <c r="J18" i="4"/>
  <c r="J269" i="9"/>
  <c r="J268" i="9"/>
  <c r="J267" i="9" s="1"/>
  <c r="G33" i="8" s="1"/>
  <c r="J261" i="9"/>
  <c r="J260" i="9"/>
  <c r="I259" i="9" s="1"/>
  <c r="J259" i="9"/>
  <c r="J251" i="9"/>
  <c r="J254" i="9" s="1"/>
  <c r="J250" i="9"/>
  <c r="J249" i="9"/>
  <c r="J245" i="9"/>
  <c r="J244" i="9"/>
  <c r="J243" i="9"/>
  <c r="J247" i="9" s="1"/>
  <c r="J234" i="9"/>
  <c r="J235" i="9" s="1"/>
  <c r="J233" i="9"/>
  <c r="J230" i="9"/>
  <c r="J231" i="9" s="1"/>
  <c r="J229" i="9"/>
  <c r="J216" i="9"/>
  <c r="J215" i="9"/>
  <c r="H214" i="9"/>
  <c r="J214" i="9" s="1"/>
  <c r="J213" i="9"/>
  <c r="J212" i="9"/>
  <c r="J211" i="9"/>
  <c r="J210" i="9"/>
  <c r="J208" i="9" s="1"/>
  <c r="G28" i="8" s="1"/>
  <c r="J209" i="9"/>
  <c r="I208" i="9" s="1"/>
  <c r="J202" i="9"/>
  <c r="J201" i="9"/>
  <c r="J200" i="9"/>
  <c r="J199" i="9"/>
  <c r="I198" i="9" s="1"/>
  <c r="J192" i="9"/>
  <c r="H191" i="9"/>
  <c r="J191" i="9" s="1"/>
  <c r="J185" i="9"/>
  <c r="J184" i="9"/>
  <c r="J183" i="9"/>
  <c r="J182" i="9"/>
  <c r="J181" i="9"/>
  <c r="J180" i="9"/>
  <c r="J179" i="9"/>
  <c r="J178" i="9"/>
  <c r="J177" i="9"/>
  <c r="J176" i="9"/>
  <c r="J174" i="9" s="1"/>
  <c r="G24" i="8" s="1"/>
  <c r="J175" i="9"/>
  <c r="I174" i="9" s="1"/>
  <c r="J169" i="9"/>
  <c r="J168" i="9"/>
  <c r="J167" i="9"/>
  <c r="J166" i="9"/>
  <c r="J165" i="9"/>
  <c r="J164" i="9"/>
  <c r="J163" i="9"/>
  <c r="J162" i="9" s="1"/>
  <c r="G23" i="8" s="1"/>
  <c r="J157" i="9"/>
  <c r="J156" i="9"/>
  <c r="J155" i="9"/>
  <c r="J154" i="9"/>
  <c r="H153" i="9"/>
  <c r="J153" i="9" s="1"/>
  <c r="J147" i="9"/>
  <c r="J146" i="9"/>
  <c r="J145" i="9"/>
  <c r="H145" i="9"/>
  <c r="H144" i="9"/>
  <c r="J144" i="9" s="1"/>
  <c r="J143" i="9"/>
  <c r="H143" i="9"/>
  <c r="J137" i="9"/>
  <c r="J133" i="9" s="1"/>
  <c r="J135" i="9"/>
  <c r="J127" i="9"/>
  <c r="J126" i="9"/>
  <c r="J125" i="9"/>
  <c r="J124" i="9"/>
  <c r="I123" i="9" s="1"/>
  <c r="J123" i="9"/>
  <c r="G18" i="8" s="1"/>
  <c r="J119" i="9"/>
  <c r="J118" i="9"/>
  <c r="J117" i="9"/>
  <c r="J116" i="9"/>
  <c r="J115" i="9"/>
  <c r="I115" i="9"/>
  <c r="J111" i="9"/>
  <c r="J110" i="9" s="1"/>
  <c r="G16" i="8" s="1"/>
  <c r="I110" i="9"/>
  <c r="J104" i="9"/>
  <c r="J103" i="9"/>
  <c r="J102" i="9" s="1"/>
  <c r="G15" i="8" s="1"/>
  <c r="I102" i="9"/>
  <c r="J97" i="9"/>
  <c r="J96" i="9"/>
  <c r="J89" i="9" s="1"/>
  <c r="G14" i="8" s="1"/>
  <c r="J95" i="9"/>
  <c r="J94" i="9"/>
  <c r="J93" i="9"/>
  <c r="J92" i="9"/>
  <c r="J91" i="9"/>
  <c r="J90" i="9"/>
  <c r="I89" i="9"/>
  <c r="J83" i="9"/>
  <c r="J82" i="9"/>
  <c r="J81" i="9"/>
  <c r="J80" i="9"/>
  <c r="J79" i="9"/>
  <c r="J78" i="9"/>
  <c r="J77" i="9"/>
  <c r="G13" i="8" s="1"/>
  <c r="I77" i="9"/>
  <c r="J71" i="9"/>
  <c r="J70" i="9"/>
  <c r="J69" i="9"/>
  <c r="J68" i="9"/>
  <c r="J67" i="9"/>
  <c r="J66" i="9"/>
  <c r="J65" i="9"/>
  <c r="J64" i="9"/>
  <c r="J63" i="9"/>
  <c r="J62" i="9" s="1"/>
  <c r="G12" i="8" s="1"/>
  <c r="J56" i="9"/>
  <c r="H56" i="9"/>
  <c r="J55" i="9"/>
  <c r="J54" i="9"/>
  <c r="J53" i="9"/>
  <c r="J52" i="9"/>
  <c r="H51" i="9"/>
  <c r="J51" i="9" s="1"/>
  <c r="J50" i="9"/>
  <c r="H50" i="9"/>
  <c r="H49" i="9"/>
  <c r="J49" i="9" s="1"/>
  <c r="J43" i="9"/>
  <c r="J42" i="9"/>
  <c r="J41" i="9"/>
  <c r="J40" i="9"/>
  <c r="J39" i="9"/>
  <c r="H38" i="9"/>
  <c r="J38" i="9" s="1"/>
  <c r="J32" i="9"/>
  <c r="J31" i="9"/>
  <c r="J30" i="9"/>
  <c r="J29" i="9"/>
  <c r="J28" i="9"/>
  <c r="J27" i="9"/>
  <c r="I26" i="9" s="1"/>
  <c r="J20" i="9"/>
  <c r="J19" i="9"/>
  <c r="J18" i="9"/>
  <c r="J17" i="9"/>
  <c r="J16" i="9"/>
  <c r="J15" i="9"/>
  <c r="J14" i="9"/>
  <c r="J7" i="9"/>
  <c r="J6" i="9" s="1"/>
  <c r="G7" i="8" s="1"/>
  <c r="I6" i="9"/>
  <c r="G2" i="9"/>
  <c r="G32" i="8"/>
  <c r="G30" i="8"/>
  <c r="F30" i="8"/>
  <c r="F28" i="8"/>
  <c r="F27" i="8"/>
  <c r="D25" i="8"/>
  <c r="F24" i="8"/>
  <c r="D24" i="8"/>
  <c r="F23" i="8"/>
  <c r="D23" i="8"/>
  <c r="F22" i="8"/>
  <c r="F18" i="8" s="1"/>
  <c r="D22" i="8"/>
  <c r="D21" i="8"/>
  <c r="F19" i="8"/>
  <c r="G17" i="8"/>
  <c r="F17" i="8"/>
  <c r="F16" i="8"/>
  <c r="F15" i="8"/>
  <c r="F12" i="8"/>
  <c r="D11" i="8"/>
  <c r="D10" i="8"/>
  <c r="J3" i="8"/>
  <c r="F3" i="8"/>
  <c r="J2" i="8"/>
  <c r="D2" i="8"/>
  <c r="J13" i="9" l="1"/>
  <c r="G8" i="8" s="1"/>
  <c r="H8" i="8" s="1"/>
  <c r="I8" i="8" s="1"/>
  <c r="H28" i="8"/>
  <c r="I28" i="8" s="1"/>
  <c r="H7" i="8"/>
  <c r="I7" i="8" s="1"/>
  <c r="H13" i="8"/>
  <c r="I13" i="8" s="1"/>
  <c r="H15" i="8"/>
  <c r="I15" i="8" s="1"/>
  <c r="H30" i="8"/>
  <c r="I30" i="8" s="1"/>
  <c r="H32" i="8"/>
  <c r="I32" i="8" s="1"/>
  <c r="H12" i="8"/>
  <c r="I12" i="8" s="1"/>
  <c r="H14" i="8"/>
  <c r="I14" i="8" s="1"/>
  <c r="H23" i="8"/>
  <c r="I23" i="8" s="1"/>
  <c r="H24" i="8"/>
  <c r="I24" i="8" s="1"/>
  <c r="H18" i="8"/>
  <c r="I18" i="8" s="1"/>
  <c r="H33" i="8"/>
  <c r="I33" i="8" s="1"/>
  <c r="I31" i="8" s="1"/>
  <c r="H16" i="8"/>
  <c r="I16" i="8" s="1"/>
  <c r="I190" i="9"/>
  <c r="J190" i="9"/>
  <c r="G25" i="8" s="1"/>
  <c r="H25" i="8" s="1"/>
  <c r="I25" i="8" s="1"/>
  <c r="I133" i="9"/>
  <c r="G19" i="8"/>
  <c r="H19" i="8" s="1"/>
  <c r="I19" i="8" s="1"/>
  <c r="J152" i="9"/>
  <c r="G22" i="8" s="1"/>
  <c r="H22" i="8" s="1"/>
  <c r="I22" i="8" s="1"/>
  <c r="I152" i="9"/>
  <c r="J237" i="9"/>
  <c r="J241" i="9" s="1"/>
  <c r="I37" i="9"/>
  <c r="J37" i="9"/>
  <c r="G10" i="8" s="1"/>
  <c r="H10" i="8" s="1"/>
  <c r="I10" i="8" s="1"/>
  <c r="I29" i="8"/>
  <c r="I48" i="9"/>
  <c r="J48" i="9"/>
  <c r="G11" i="8" s="1"/>
  <c r="H11" i="8" s="1"/>
  <c r="I11" i="8" s="1"/>
  <c r="J142" i="9"/>
  <c r="G21" i="8" s="1"/>
  <c r="H21" i="8" s="1"/>
  <c r="I21" i="8" s="1"/>
  <c r="I142" i="9"/>
  <c r="J26" i="9"/>
  <c r="G9" i="8" s="1"/>
  <c r="H9" i="8" s="1"/>
  <c r="I9" i="8" s="1"/>
  <c r="J198" i="9"/>
  <c r="G27" i="8" s="1"/>
  <c r="H27" i="8" s="1"/>
  <c r="I27" i="8" s="1"/>
  <c r="I162" i="9"/>
  <c r="I267" i="9"/>
  <c r="I13" i="9"/>
  <c r="I62" i="9"/>
  <c r="B14" i="7"/>
  <c r="B11" i="7"/>
  <c r="B8" i="7"/>
  <c r="H2" i="7"/>
  <c r="F2" i="7"/>
  <c r="B2" i="7"/>
  <c r="E6" i="2"/>
  <c r="E3" i="2"/>
  <c r="G24" i="2"/>
  <c r="G19" i="2"/>
  <c r="E6" i="5"/>
  <c r="E3" i="5"/>
  <c r="F6" i="4"/>
  <c r="E3" i="4"/>
  <c r="I6" i="8" l="1"/>
  <c r="I20" i="8"/>
  <c r="I26" i="8"/>
  <c r="H35" i="8" l="1"/>
  <c r="J30" i="8" s="1"/>
  <c r="J11" i="8" l="1"/>
  <c r="J20" i="8"/>
  <c r="J25" i="8"/>
  <c r="J6" i="8"/>
  <c r="J13" i="8"/>
  <c r="J26" i="8"/>
  <c r="J16" i="8"/>
  <c r="J24" i="8"/>
  <c r="J33" i="8"/>
  <c r="J18" i="8"/>
  <c r="J22" i="8"/>
  <c r="J8" i="8"/>
  <c r="J23" i="8"/>
  <c r="J9" i="8"/>
  <c r="J28" i="8"/>
  <c r="J7" i="8"/>
  <c r="J29" i="8"/>
  <c r="J21" i="8"/>
  <c r="J14" i="8"/>
  <c r="J12" i="8"/>
  <c r="J31" i="8"/>
  <c r="J19" i="8"/>
  <c r="J15" i="8"/>
  <c r="J32" i="8"/>
  <c r="J10" i="8"/>
  <c r="J27" i="8"/>
  <c r="J17" i="8"/>
</calcChain>
</file>

<file path=xl/sharedStrings.xml><?xml version="1.0" encoding="utf-8"?>
<sst xmlns="http://schemas.openxmlformats.org/spreadsheetml/2006/main" count="1450" uniqueCount="534">
  <si>
    <t>PROJETO:</t>
  </si>
  <si>
    <t>Nº EMAP:</t>
  </si>
  <si>
    <t>DATA:</t>
  </si>
  <si>
    <t>REVISÃO:</t>
  </si>
  <si>
    <t>ITENS</t>
  </si>
  <si>
    <t>DESCRIÇÃO</t>
  </si>
  <si>
    <t>%</t>
  </si>
  <si>
    <t>1.0</t>
  </si>
  <si>
    <t>ADMINISTRAÇÃO CENTRAL</t>
  </si>
  <si>
    <t>2.0</t>
  </si>
  <si>
    <t>DESPESAS FINANCEIRAS</t>
  </si>
  <si>
    <t>3.0</t>
  </si>
  <si>
    <t>SEGURO / GARANTIA / RISCO</t>
  </si>
  <si>
    <t>3.1</t>
  </si>
  <si>
    <t>Seguro de Risco de Engenharia</t>
  </si>
  <si>
    <t>3.2</t>
  </si>
  <si>
    <t>Garantia</t>
  </si>
  <si>
    <t>3.3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</si>
  <si>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</si>
  <si>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</si>
  <si>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</si>
  <si>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</si>
  <si>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</si>
  <si>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</si>
  <si>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</si>
  <si>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</si>
  <si>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</si>
  <si>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</si>
  <si>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</si>
  <si>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</si>
  <si>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</si>
  <si>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</si>
  <si>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</si>
  <si>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</si>
  <si>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</si>
  <si>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</si>
  <si>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</si>
  <si>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</si>
  <si>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</si>
  <si>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</si>
  <si>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r>
      <t xml:space="preserve">PLANILHA DE BENEFÍCIOS E DESPESAS INDIRETAS - BDI (SERVIÇOS) </t>
    </r>
    <r>
      <rPr>
        <b/>
        <sz val="16"/>
        <color rgb="FFFF0000"/>
        <rFont val="Calibri"/>
        <family val="2"/>
        <scheme val="minor"/>
      </rPr>
      <t>[MODELO]</t>
    </r>
  </si>
  <si>
    <t>Objeto</t>
  </si>
  <si>
    <t>ENCARGOS SOCIAIS</t>
  </si>
  <si>
    <t>Desonerado ou Não Desonerado</t>
  </si>
  <si>
    <r>
      <t>MODELO PLANILHA DE ENCARGOS SOCIAIS</t>
    </r>
    <r>
      <rPr>
        <b/>
        <sz val="16"/>
        <color rgb="FFFF0000"/>
        <rFont val="Calibri"/>
        <family val="2"/>
        <scheme val="minor"/>
      </rPr>
      <t xml:space="preserve"> [Modelo] </t>
    </r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</si>
  <si>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</si>
  <si>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</si>
  <si>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</si>
  <si>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</si>
  <si>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</si>
  <si>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</si>
  <si>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</si>
  <si>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</si>
  <si>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</si>
  <si>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</si>
  <si>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</si>
  <si>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</si>
  <si>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</si>
  <si>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</si>
  <si>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</si>
  <si>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</si>
  <si>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</si>
  <si>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</si>
  <si>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</si>
  <si>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</si>
  <si>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</si>
  <si>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</si>
  <si>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</si>
  <si>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</si>
  <si>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</si>
  <si>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</si>
  <si>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</si>
  <si>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</si>
  <si>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</si>
  <si>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</si>
  <si>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</si>
  <si>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</si>
  <si>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</si>
  <si>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</si>
  <si>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</si>
  <si>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</si>
  <si>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</si>
  <si>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</si>
  <si>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</si>
  <si>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</si>
  <si>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</si>
  <si>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</si>
  <si>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</si>
  <si>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</si>
  <si>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</si>
  <si>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</si>
  <si>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</si>
  <si>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</si>
  <si>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</si>
  <si>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</si>
  <si>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</si>
  <si>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</si>
  <si>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</si>
  <si>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</si>
  <si>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</si>
  <si>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</si>
  <si>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</si>
  <si>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</si>
  <si>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</si>
  <si>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</si>
  <si>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</si>
  <si>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</si>
  <si>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</si>
  <si>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</si>
  <si>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Objeto:</t>
  </si>
  <si>
    <t>Data:</t>
  </si>
  <si>
    <t>Encargos Sociais:</t>
  </si>
  <si>
    <t>B.D.I.:</t>
  </si>
  <si>
    <t>Revisão:</t>
  </si>
  <si>
    <t>Recuperação mecanizada do pavimento intertravado e recuperação do sistema de drenagem do Berço 100, inclusive acesso, no Porto do Itaqui em São Luís – MA</t>
  </si>
  <si>
    <t>2020.20-PO-GER-1200-0001-R00</t>
  </si>
  <si>
    <t xml:space="preserve"> 1 </t>
  </si>
  <si>
    <t>SERVIÇOS INICIAIS</t>
  </si>
  <si>
    <t xml:space="preserve"> 1.1 </t>
  </si>
  <si>
    <t xml:space="preserve"> CP-2020.3 </t>
  </si>
  <si>
    <t>Próprio</t>
  </si>
  <si>
    <t>TAXA DE ANOTAÇÃO DE RESPONSABILIDADE TÉCNICA POR EXECUÇÃO DE OBRA</t>
  </si>
  <si>
    <t>UND</t>
  </si>
  <si>
    <t xml:space="preserve"> 1.2</t>
  </si>
  <si>
    <t xml:space="preserve"> 74209/001 </t>
  </si>
  <si>
    <t>SINAPI</t>
  </si>
  <si>
    <t>PLACA DE OBRA</t>
  </si>
  <si>
    <t>m²</t>
  </si>
  <si>
    <t xml:space="preserve"> 1.3</t>
  </si>
  <si>
    <t xml:space="preserve"> CPU-1001/2018-10-01 </t>
  </si>
  <si>
    <t>UN</t>
  </si>
  <si>
    <t xml:space="preserve"> 1.4</t>
  </si>
  <si>
    <t>CPU - 2020-20-29</t>
  </si>
  <si>
    <t xml:space="preserve"> 1.5</t>
  </si>
  <si>
    <t>CPU - 2020-20-30</t>
  </si>
  <si>
    <t xml:space="preserve"> 1.6</t>
  </si>
  <si>
    <t xml:space="preserve"> CPU-1001/2018-10-04 </t>
  </si>
  <si>
    <t>SINALIZAÇÃO DE TRANSITO COM CONE COM FAIXA REFLETIVA E ILUMINAÇÃO NOTURNA COM BALDE (BASEADO EM SINAPI 74221 E ORSE 2461)</t>
  </si>
  <si>
    <t>m x dia</t>
  </si>
  <si>
    <t xml:space="preserve"> 1.7</t>
  </si>
  <si>
    <t xml:space="preserve"> CPU-1001/2018-10-13 </t>
  </si>
  <si>
    <t xml:space="preserve">CAVALETE PARA ISOLAMENTO DE OBRA EM TÁBUA (2,50 m x 0,3 m) E SARRAFO MADEIRA </t>
  </si>
  <si>
    <t>un</t>
  </si>
  <si>
    <t xml:space="preserve"> 1.8</t>
  </si>
  <si>
    <t xml:space="preserve"> CPU-1001/2018-10-14 </t>
  </si>
  <si>
    <t>PLACA DE SEGURANÇA E SINALIZAÇÃO (1,0 X 0,85M) DE OBRA EM CHAPA DE AÇO DE GALVANIZADO (E=1,95MM), PINTADA, FIXADA EM CAVALETE DE MADEIRA</t>
  </si>
  <si>
    <t xml:space="preserve"> 1.9</t>
  </si>
  <si>
    <t xml:space="preserve"> CPU-1001/2018-10-18 </t>
  </si>
  <si>
    <t>SEGREGAÇÃO, COLETA E TRANSPORTE DE RESÍDUOS EM CAÇAMBA ESTACIONÁRIA 5 M3 CLASSE II (LIXO COMUM, ORGÂNICO, MADEIRA, PAPEL, RECICLÁVEL ) PARA ÁREA DE DESTINAÇÃO LEGAL</t>
  </si>
  <si>
    <t>T</t>
  </si>
  <si>
    <t xml:space="preserve"> 1.10</t>
  </si>
  <si>
    <t xml:space="preserve"> CPU-1001/2018-10-19 </t>
  </si>
  <si>
    <t>DESTINAÇÃO DE RESÍDUOS CLASSE II (LIXO COMUM, ORGÂNICO, MADEIRA, PAPEL, RECICLÁVEL ) EM CAÇAMBA ESTACIONÁRIA 5 M3 PARA ÁREA DE DESTINAÇÃO LEGAL</t>
  </si>
  <si>
    <t xml:space="preserve"> 1.11</t>
  </si>
  <si>
    <t>CP 2020-08-04</t>
  </si>
  <si>
    <t>EQUIPE DE TOPOGRAFIA (Baseado em SUDECAP 43.01.01)</t>
  </si>
  <si>
    <t>h</t>
  </si>
  <si>
    <t xml:space="preserve"> 1.12</t>
  </si>
  <si>
    <t>CARGA, MANOBRAS E DESCARGA DE MISTURAS DE SOLOS E AGREGADOS COM CAMINHAO BASCULANTE 6 M3</t>
  </si>
  <si>
    <t xml:space="preserve"> 1.13</t>
  </si>
  <si>
    <t>SICRO3</t>
  </si>
  <si>
    <t>Transporte com caminhão basculante de 10 m³ - rodovia pavimentada</t>
  </si>
  <si>
    <t>T x  Km</t>
  </si>
  <si>
    <t xml:space="preserve"> 2 </t>
  </si>
  <si>
    <t>RECUPERAÇÃO DE PAVIMENTO INTERTRAVADO</t>
  </si>
  <si>
    <t xml:space="preserve"> 2.1 </t>
  </si>
  <si>
    <t>CPU - 2020-20-26</t>
  </si>
  <si>
    <t xml:space="preserve"> 2.2 </t>
  </si>
  <si>
    <t>CPU - 2020-20-25</t>
  </si>
  <si>
    <t>m2</t>
  </si>
  <si>
    <t xml:space="preserve"> 2.3 </t>
  </si>
  <si>
    <t xml:space="preserve"> CPU-1001/2018-10-10 </t>
  </si>
  <si>
    <t>m3</t>
  </si>
  <si>
    <t>2.4</t>
  </si>
  <si>
    <t xml:space="preserve"> CPU-1001/2018-10-06 </t>
  </si>
  <si>
    <t>2.5</t>
  </si>
  <si>
    <t>CPU - 2020-20-27</t>
  </si>
  <si>
    <t xml:space="preserve"> 3 </t>
  </si>
  <si>
    <t xml:space="preserve">RECUPERAÇÃO DO SISTEMA DE DRENAGEM SUPERFICIAL </t>
  </si>
  <si>
    <t xml:space="preserve"> 3.1 </t>
  </si>
  <si>
    <t xml:space="preserve"> CPU-1001/2018-10-02 </t>
  </si>
  <si>
    <t>LIMPEZA E/OU DESOBSTRUÇÃO DE DRENO PLUVIAL COM AUXÍLIO DE EQUIPAMENTO HIDROJATO - (BASEADO EM ORSE 6390)</t>
  </si>
  <si>
    <t xml:space="preserve"> 3.2 </t>
  </si>
  <si>
    <t xml:space="preserve"> CPU-1001/2018-10-07 </t>
  </si>
  <si>
    <t>Adequação dos drenos superficiais, com concreto armado com tela soldada (inclusive demolição)</t>
  </si>
  <si>
    <t>PINTURA DE SINALIZAÇÃO</t>
  </si>
  <si>
    <t>4.1</t>
  </si>
  <si>
    <t>Pintura de faixa - termoplástico por aspersão - espessura de 1,5 mm</t>
  </si>
  <si>
    <t>SERVIÇOS FINAIS</t>
  </si>
  <si>
    <t xml:space="preserve"> CPU-1001/2018-10-05 </t>
  </si>
  <si>
    <t>LIMPEZA DE OBRA COM VARRIÇÃO E REMOÇÃO DE ENTULHOS (BASEADO EM ORSE Nº 6191)</t>
  </si>
  <si>
    <t xml:space="preserve"> CP - 0001.58 </t>
  </si>
  <si>
    <t>DESMOBILIZAÇÃO DE CANTEIRO EM CAMINHÃO MUNCK</t>
  </si>
  <si>
    <t>Item</t>
  </si>
  <si>
    <t>Código</t>
  </si>
  <si>
    <t>Banco</t>
  </si>
  <si>
    <t>Descrição</t>
  </si>
  <si>
    <t>Und</t>
  </si>
  <si>
    <t>Quant.</t>
  </si>
  <si>
    <t>Valor Unit</t>
  </si>
  <si>
    <t>V. Unit. c/BDI</t>
  </si>
  <si>
    <t>Total (R$)</t>
  </si>
  <si>
    <t>Peso (%)</t>
  </si>
  <si>
    <t>Total Geral</t>
  </si>
  <si>
    <r>
      <t>PLANILHA DE ORÇAMENTO ANALÍTICO (COMPOSIÇÃO DE CUSTOS UNITÁRIOS)</t>
    </r>
    <r>
      <rPr>
        <b/>
        <sz val="16"/>
        <color rgb="FFFF0000"/>
        <rFont val="Calibri"/>
        <family val="2"/>
        <scheme val="minor"/>
      </rPr>
      <t xml:space="preserve"> [Modelo] </t>
    </r>
  </si>
  <si>
    <t>xxxxxxxxxxxxxxxxxxxxxxxxxxxxxxxxxxxxxxxxxxxxxxxxxxxx</t>
  </si>
  <si>
    <t>SERVIÇOS</t>
  </si>
  <si>
    <t>UNID.</t>
  </si>
  <si>
    <t>QUANT.</t>
  </si>
  <si>
    <t>P.UNIT.</t>
  </si>
  <si>
    <t>P.TOTAL</t>
  </si>
  <si>
    <t>XXXXXX</t>
  </si>
  <si>
    <t>1.1</t>
  </si>
  <si>
    <t>YYYYYYY</t>
  </si>
  <si>
    <t>1.2</t>
  </si>
  <si>
    <t>ZZZZZZZ</t>
  </si>
  <si>
    <t>1.3</t>
  </si>
  <si>
    <t>1.4</t>
  </si>
  <si>
    <t>DIVERSOS</t>
  </si>
  <si>
    <t>2.1</t>
  </si>
  <si>
    <t>2.2</t>
  </si>
  <si>
    <t>MATERIAIS DE APLICAÇÃO</t>
  </si>
  <si>
    <r>
      <t xml:space="preserve">Planilha Cronograma Físico-Financeiro </t>
    </r>
    <r>
      <rPr>
        <b/>
        <sz val="12"/>
        <color rgb="FFFF0000"/>
        <rFont val="Arial"/>
        <family val="2"/>
      </rPr>
      <t>[Modelo]</t>
    </r>
  </si>
  <si>
    <t>1° mês</t>
  </si>
  <si>
    <t>2° mês</t>
  </si>
  <si>
    <t>3° mês</t>
  </si>
  <si>
    <t>4° mês</t>
  </si>
  <si>
    <t>Serviços Inicias</t>
  </si>
  <si>
    <t>Valor da Etapa</t>
  </si>
  <si>
    <t>Valor</t>
  </si>
  <si>
    <t xml:space="preserve"> 4 </t>
  </si>
  <si>
    <t>Serviços finais</t>
  </si>
  <si>
    <t>Total do Orçamento</t>
  </si>
  <si>
    <t>XX,XX%</t>
  </si>
  <si>
    <t>MMM/aaa</t>
  </si>
  <si>
    <t>mm/aaaa</t>
  </si>
  <si>
    <t>EQUIPE DE ADMINISTRAÇÃO DA OBRAS (4 MESES)</t>
  </si>
  <si>
    <t>Projeto</t>
  </si>
  <si>
    <t>B.D.I.</t>
  </si>
  <si>
    <t>Encargos Sociais</t>
  </si>
  <si>
    <t>Rev.:</t>
  </si>
  <si>
    <t>Desonerado Ou sem Desoneração</t>
  </si>
  <si>
    <t xml:space="preserve">Nº EMAP: </t>
  </si>
  <si>
    <t>Planilha Orçamentária Sintética</t>
  </si>
  <si>
    <r>
      <t>EQUIPE DE ADMINISTRAÇÃO DA OBRAS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(4 MESES)</t>
    </r>
  </si>
  <si>
    <t>Total Geral - Reajustado - Sem  Reaproveitamento - Área Total</t>
  </si>
  <si>
    <t>Obra</t>
  </si>
  <si>
    <t>Bancos</t>
  </si>
  <si>
    <t>B.D.I</t>
  </si>
  <si>
    <t>RECUPERAÇÃO DO PAVIMENTO INTERTRAVADO E RECUPERAÇÃO DO SISTEMA DE DRENAGEM DO BERÇO 100, INCLUSIVE ACESSO, NO PORTO DO ITAQUI EM SÃO LUÍS – MA</t>
  </si>
  <si>
    <t>Desonerado ou Sem Desoneração</t>
  </si>
  <si>
    <t>Composições de Preços Unitários</t>
  </si>
  <si>
    <t>Tipo</t>
  </si>
  <si>
    <t>Total</t>
  </si>
  <si>
    <t>Composição</t>
  </si>
  <si>
    <t>ASTU - ASSENTAMENTO DE TUBOS E PECAS</t>
  </si>
  <si>
    <t>Insumo</t>
  </si>
  <si>
    <t xml:space="preserve"> IN-2025 </t>
  </si>
  <si>
    <t>Equipamento</t>
  </si>
  <si>
    <t xml:space="preserve"> 1.2 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</si>
  <si>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</si>
  <si>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</si>
  <si>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</si>
  <si>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</si>
  <si>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</si>
  <si>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</si>
  <si>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</si>
  <si>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</si>
  <si>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</si>
  <si>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</si>
  <si>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</si>
  <si>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</si>
  <si>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 xml:space="preserve"> 00004813 </t>
  </si>
  <si>
    <t>PLACA DE OBRA (PARA CONSTRUCAO CIVIL) EM CHAPA GALVANIZADA *N. 22*, ADESIVADA,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</si>
  <si>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</si>
  <si>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</si>
  <si>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</si>
  <si>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</si>
  <si>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</si>
  <si>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</si>
  <si>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</si>
  <si>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</si>
  <si>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</si>
  <si>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 xml:space="preserve"> 1.3 </t>
  </si>
  <si>
    <t>ENGENHEIRO CIVIL DE OBRA PLENO COM ENCARGOS COMPLEMENTARES</t>
  </si>
  <si>
    <t>mês</t>
  </si>
  <si>
    <t>ENCARREGADO GERAL COM ENCARGOS COMPLEMENTARES</t>
  </si>
  <si>
    <t>TÉCNICO EM SEGURANÇA DO TRABALHO COM ENCARGOS COMPLEMENTARES</t>
  </si>
  <si>
    <t>Almoxarife com encargos complementares</t>
  </si>
  <si>
    <t>AUXILIAR TÉCNICO / ASSISTENTE DE ENGENHARIA COM ENCARGOS COMPLEMENTARES</t>
  </si>
  <si>
    <t>TÉCNICO EM MEIO AMBIENTE COM ENCARGOS COMPLEMENTARES</t>
  </si>
  <si>
    <t xml:space="preserve"> 1.4 </t>
  </si>
  <si>
    <t>Instalação de Canteiro de Obras</t>
  </si>
  <si>
    <t xml:space="preserve"> CPU-1001/2018-10-08 </t>
  </si>
  <si>
    <t>TAPUME DE TELHA DE TELHA DE ACO ZINCADO TRAPEZOIDAL , E= 0,95 MM, (Baseado em 74220/001 - Reaproveitamento 2X)</t>
  </si>
  <si>
    <t>SERP - SERVIÇOS PRELIMINARES</t>
  </si>
  <si>
    <t xml:space="preserve"> CPU-1001/2018-10-15 </t>
  </si>
  <si>
    <t>Aterramento de container utilizando rede de aterramento existente, com cabo de cobre flexível isolado 35mm2, conector e terminal.</t>
  </si>
  <si>
    <t>INEL - INSTALAÇÃO ELÉTRICA/ELETRIFICAÇÃO E ILUMINAÇÃO EXTERNA</t>
  </si>
  <si>
    <t xml:space="preserve"> CP - 0001.59 </t>
  </si>
  <si>
    <t>Mobilização de Canteiro em Caminhão Munck</t>
  </si>
  <si>
    <t>CPU - 2020-20-31</t>
  </si>
  <si>
    <t>Instalação provisória hidráulica com Caixa D'Água 1000L em estrutura de madeira (Baseado em SINAPI 98461 e 88503)</t>
  </si>
  <si>
    <t>C-16</t>
  </si>
  <si>
    <t>Fornecimento de banco em madeira, h=100 cm, para container vestiário</t>
  </si>
  <si>
    <t>MATERIAL</t>
  </si>
  <si>
    <t>Fornecimento de armário com 16 cadeados (1,93 X 1,38 X 0,40 m) para container vestiário</t>
  </si>
  <si>
    <t>Manutenção do Canteiro de Obras</t>
  </si>
  <si>
    <t xml:space="preserve"> CPU-1001/2018-10-16 </t>
  </si>
  <si>
    <t>Locação de caçamba estacionária 5m³ para armazenamento de resíduos</t>
  </si>
  <si>
    <t>un x mês</t>
  </si>
  <si>
    <t>LOCACAO DE CONTAINER 2,30 X 6,00 M, ALT. 2,50 M, PARA ESCRITORIO, SEM DIVISORIAS INTERNAS E SEM SANITARIO</t>
  </si>
  <si>
    <t>CPU - 2020-20-32</t>
  </si>
  <si>
    <t>Locação de Container vestiário</t>
  </si>
  <si>
    <t>CPU - 2020-20-33</t>
  </si>
  <si>
    <t>Locação de caixa de dejetos 6 x 0,3 x 2,4</t>
  </si>
  <si>
    <t xml:space="preserve"> CPU-1001/2018-10-21 </t>
  </si>
  <si>
    <t>Locação de grupo gerador acima de 13KVA, motor diesel, rebocável, acionamento manual, incluindo combustível</t>
  </si>
  <si>
    <t>CHOR - CUSTOS HORÁRIOS DE MÁQUINAS E EQUIPAMENTOS</t>
  </si>
  <si>
    <t>CPU - 2020-20-34</t>
  </si>
  <si>
    <t>Serviço de esgotamento de fossa séptica na Área Primária do Porto do Itaqui, em São Luís-MA</t>
  </si>
  <si>
    <t>LONA PLÁSTICA EXTRA FORTE PRETA, E=200 MICRA</t>
  </si>
  <si>
    <t>1.6</t>
  </si>
  <si>
    <t>mxdia</t>
  </si>
  <si>
    <t xml:space="preserve"> 88264 </t>
  </si>
  <si>
    <t>ELETRICISTA COM ENCARGOS COMPLEMENTARES</t>
  </si>
  <si>
    <t xml:space="preserve"> 00000939 </t>
  </si>
  <si>
    <t>FIO DE COBRE, SOLIDO, CLASSE 1, ISOLACAO EM PVC/A, ANTICHAMA BWF-B, 450/750V, SECAO NOMINAL 2,5 MM2</t>
  </si>
  <si>
    <t xml:space="preserve"> 00002705 </t>
  </si>
  <si>
    <t>ENERGIA ELETRICA ATE 2000 KWH INDUSTRIAL, SEM DEMANDA</t>
  </si>
  <si>
    <t>KW/H</t>
  </si>
  <si>
    <t xml:space="preserve"> 00003753 </t>
  </si>
  <si>
    <t>LAMPADA FLUORESCENTE TUBULAR T10, DE 20 OU 40 W, BIVOLT</t>
  </si>
  <si>
    <t xml:space="preserve"> 00004815 </t>
  </si>
  <si>
    <t>BALDE VERMELHO PARA SINALIZACAO DE VIAS</t>
  </si>
  <si>
    <t xml:space="preserve"> 00012294 </t>
  </si>
  <si>
    <t>SOQUETE DE PORCELANA BASE E27, PARA USO AO TEMPO, PARA LAMPADAS</t>
  </si>
  <si>
    <t xml:space="preserve"> 00013244 </t>
  </si>
  <si>
    <t>CONE DE SINALIZACAO EM PVC RIGIDO COM FAIXA REFLETIVA, H = 70 / 76 CM</t>
  </si>
  <si>
    <t xml:space="preserve"> 00042015 </t>
  </si>
  <si>
    <t>FITA PLASTICA ZEBRADA PARA DEMARCACAO DE AREAS, LARGURA = 7 CM, SEM ADESIVO (COLETADO CAIXA)</t>
  </si>
  <si>
    <t>1.7</t>
  </si>
  <si>
    <t>CAVALETE PARA ISOLAMENTO DE OBRA EM TÁBUA (2,5 m x 0,3 m) E SARRAFO MADEIRA</t>
  </si>
  <si>
    <t xml:space="preserve"> 88239 </t>
  </si>
  <si>
    <t>AJUDANTE DE CARPINTEIRO COM ENCARGOS COMPLEMENTARES</t>
  </si>
  <si>
    <t xml:space="preserve"> 84659 </t>
  </si>
  <si>
    <t>PINTURA ESMALTE FOSCO EM MADEIRA, DUAS DEMAOS</t>
  </si>
  <si>
    <t>PINT - PINTURAS</t>
  </si>
  <si>
    <t xml:space="preserve"> 00006212 </t>
  </si>
  <si>
    <t>TABUA DE MADEIRA NAO APARELHADA *2,5 X 30 CM (1 X 12 ") PINUS, MISTA OU EQUIVALENTE DA REGIAO</t>
  </si>
  <si>
    <t xml:space="preserve"> 00005071 </t>
  </si>
  <si>
    <t>PREGO DE ACO POLIDO COM CABECA 18 X 24 (2 1/4 X 10)</t>
  </si>
  <si>
    <t>1.8</t>
  </si>
  <si>
    <t xml:space="preserve"> 88311 </t>
  </si>
  <si>
    <t>PINTOR DE LETREIROS COM ENCARGOS COMPLEMENTARES</t>
  </si>
  <si>
    <t xml:space="preserve"> 00004517 </t>
  </si>
  <si>
    <t>SARRAFO DE MADEIRA NAO APARELHADA *2,5 X 7,5* CM (1 X 3 ") PINUS, MISTA OU EQUIVALENTE DA REGIAO</t>
  </si>
  <si>
    <t xml:space="preserve"> 00005068 </t>
  </si>
  <si>
    <t>PREGO DE ACO POLIDO COM CABECA 17 X 21 (2 X 11)</t>
  </si>
  <si>
    <t xml:space="preserve"> 00007292 </t>
  </si>
  <si>
    <t>TINTA ESMALTE SINTETICO PREMIUM BRILHANTE</t>
  </si>
  <si>
    <t>L</t>
  </si>
  <si>
    <t xml:space="preserve"> 00011046 </t>
  </si>
  <si>
    <t>CHAPA DE ACO GALVANIZADA BITOLA GSG 18, E = 1,25 MM (10,00 KG/M2)</t>
  </si>
  <si>
    <t>1.9</t>
  </si>
  <si>
    <t>ton</t>
  </si>
  <si>
    <t xml:space="preserve"> INSUMO - CP - 1001.2018-10-02 </t>
  </si>
  <si>
    <t>Coleta e transporte de caçamba 5 m3 de resíduos Classe II – Lixo Comum, Orgânico e Entulho para área de destinação legal</t>
  </si>
  <si>
    <t>Serviços</t>
  </si>
  <si>
    <t>1.10</t>
  </si>
  <si>
    <t>t</t>
  </si>
  <si>
    <t xml:space="preserve"> INSUMO - CP - 1001.2018-10-03 </t>
  </si>
  <si>
    <t>Destinação final em área certificada de resíduos Classe II – Lixo Comum</t>
  </si>
  <si>
    <t>,</t>
  </si>
  <si>
    <t>1.11</t>
  </si>
  <si>
    <t>C</t>
  </si>
  <si>
    <t>AUXILIAR DE TOPÓGRAFO COM ENCARGOS COMPLEMENTARES</t>
  </si>
  <si>
    <t>TOPOGRAFO COM ENCARGOS COMPLEMENTARES</t>
  </si>
  <si>
    <t>SIURB-INFRA</t>
  </si>
  <si>
    <t>ESTAÇÃO TOTAL PRECISÃO 1,5", TIPO "LEICA" TC 1101 OU SIMILAR, INCLUSIVE ACESSÓRIOS</t>
  </si>
  <si>
    <t>Infraestrutura</t>
  </si>
  <si>
    <t>I</t>
  </si>
  <si>
    <t>LOCACAO DE NIVEL OPTICO, COM PRECISAO DE 0,7 MM, AUMENTO DE 32X</t>
  </si>
  <si>
    <t>1.12</t>
  </si>
  <si>
    <t>CARGA, MANOBRA E DESCARGA DE ENTULHO EM CAMINHÃO BASCULANTE 10 M³ - CARGA COM RETRO-ESCAVADEIRA HIDRÁULICA E DESCARGA LIVRE (UNIDADE: T). AF_07/2020</t>
  </si>
  <si>
    <t>TRANS - TRANSPORTE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</si>
  <si>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</si>
  <si>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CHOR - CUSTOS HORÁRIOS DE MÁQ. EQUIPAMENTOS</t>
  </si>
  <si>
    <t>CHP</t>
  </si>
  <si>
    <t xml:space="preserve"> RETROESCAVADEIRA SOBRE RODAS COM CARREGADEIRA, TRAÇÃO 4X2, POTÊNCIA LÍQ. 79 HP, CAÇAMBA CARREG. CAP. MÍN. 1 M3, CAÇAMBA RETRO CAP. 0,20 M3, PESO OPERACIONAL MÍN. 6.570 KG, PROFUNDIDADE ESCAVAÇÃO MÁX. 4,37 M - CHI DIURNO. AF_06/2014</t>
  </si>
  <si>
    <t>CHI</t>
  </si>
  <si>
    <t>CAMINHÃO BASCULANTE 10 M3, TRUCADO CABINE SIMPLES, PESO BRUTO TOTAL 23.000 KG, CARGA ÚTIL MÁXIMA 15.935 KG, DISTÂNCIA ENTRE EIXOS 4,80 M, POTÊNCIA 230 CV INCLUSIVE CAÇAMBA METÁLICA - CHP DIURNO. AF_06/2014</t>
  </si>
  <si>
    <t>CAMINHÃO BASCULANTE 10 M3, TRUCADO CABINE SIMPLES, PESO BRUTO TOTAL 23.000 KG, CARGA ÚTIL MÁXIMA 15.935 KG, DISTÂNCIA ENTRE EIXOS 4,80 M, POTÊNCIA 230 CV INCLUSIVE CAÇAMBA METÁLICA - CHI DIURNO. AF_06/2014</t>
  </si>
  <si>
    <t>1.13</t>
  </si>
  <si>
    <t>Prórpio</t>
  </si>
  <si>
    <t xml:space="preserve">Transporte com caminhão basculante de 10 m³ - rodovia pavimentada </t>
  </si>
  <si>
    <t>A</t>
  </si>
  <si>
    <t>Equipamentos</t>
  </si>
  <si>
    <t>Custo Operativa</t>
  </si>
  <si>
    <t>Custo Improdutiva</t>
  </si>
  <si>
    <t>E9579</t>
  </si>
  <si>
    <t>Caminhão basculante com capacidade de 10 m³ - 188 Kw</t>
  </si>
  <si>
    <t>Produtividade</t>
  </si>
  <si>
    <t>Mobilização de equipamentos e/ou maquinários para serviços de pavimentação</t>
  </si>
  <si>
    <t>Un</t>
  </si>
  <si>
    <t>SICRO</t>
  </si>
  <si>
    <t>Transporte com caminhão carroceria de 15 t - rodovia pavimentada</t>
  </si>
  <si>
    <t>CHOR - CUSTOS HORÁRIOS DE MÁQ. EQUIP.</t>
  </si>
  <si>
    <t>T x KM</t>
  </si>
  <si>
    <t xml:space="preserve">Sicro - Tab. Consultoria </t>
  </si>
  <si>
    <t>B8952</t>
  </si>
  <si>
    <t>Alojamento - Imóveis</t>
  </si>
  <si>
    <t>m² x mês</t>
  </si>
  <si>
    <t>B8954</t>
  </si>
  <si>
    <t>Alojamento - Mobiliário</t>
  </si>
  <si>
    <t>ocupante x mês</t>
  </si>
  <si>
    <t>B8960</t>
  </si>
  <si>
    <t>Alojamento - Custos Diversos</t>
  </si>
  <si>
    <t>INSUMO-2020.20-001</t>
  </si>
  <si>
    <t>Transporte aéreo de equipe Fortaleza - São Luís</t>
  </si>
  <si>
    <t xml:space="preserve"> 2.2</t>
  </si>
  <si>
    <t>DEMOLIÇÃO DE PAVIMENTO INTERTRAVADO, DE FORMA MECANIZADA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</si>
  <si>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</si>
  <si>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</si>
  <si>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</si>
  <si>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</si>
  <si>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2.3</t>
  </si>
  <si>
    <t>ATERRO MANUAL DE VALAS COM AREIA PARA ATERRO E COMPACTAÇÃO MECANIZADA - INCLUINDO TRANSPORTE MATERIAL (BASEADO EM SINAPI 94342 E SINAPI 72887)</t>
  </si>
  <si>
    <t>MOVT - MOVIMENTO DE TERRA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</si>
  <si>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</si>
  <si>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</si>
  <si>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</si>
  <si>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</si>
  <si>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72887 </t>
  </si>
  <si>
    <t>TRANSPORTE COMERCIAL COM CAMINHAO BASCULANTE 6 M3, RODOVIA PAVIMENTADA</t>
  </si>
  <si>
    <t>M3XKM</t>
  </si>
  <si>
    <t>M0028</t>
  </si>
  <si>
    <t>Areia média</t>
  </si>
  <si>
    <t xml:space="preserve"> 2.4</t>
  </si>
  <si>
    <t>EXECUÇÃO DE PÁTIO/ESTACIONAMENTO EM PISO INTERTRAVADO, COM BLOCO 16 FACES DE 22 X 11 CM, ESPESSURA 10 CM. AF_12/2015 REAPROVEITAMENTO 80% DE BLOCOS (Baseado em SINAPI 92406)</t>
  </si>
  <si>
    <t>PAVI - PAVIMENTAÇÃO</t>
  </si>
  <si>
    <t xml:space="preserve"> 88260 </t>
  </si>
  <si>
    <t>CALCETEIRO COM ENCARGOS COMPLEMENTARES</t>
  </si>
  <si>
    <t xml:space="preserve"> 91277 </t>
  </si>
  <si>
    <t>PLACA VIBRATÓRIA REVERSÍVEL COM MOTOR 4 TEMPOS A GASOLINA, FORÇA CENTRÍFUGA DE 25 KN (2500 KGF), POTÊNCIA 5,5 CV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</si>
  <si>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</si>
  <si>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</si>
  <si>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</si>
  <si>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</si>
  <si>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</si>
  <si>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</si>
  <si>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00000370 </t>
  </si>
  <si>
    <t>AREIA MEDIA - POSTO JAZIDA/FORNECEDOR (RETIRADO NA JAZIDA, SEM TRANSPORTE)</t>
  </si>
  <si>
    <t xml:space="preserve"> 00004741 </t>
  </si>
  <si>
    <t>PO DE PEDRA (POSTO PEDREIRA/FORNECEDOR, SEM FRETE)</t>
  </si>
  <si>
    <t>BLOQUETE/PISO INTERTRAVADO DE CONCRETO - MODELO ONDA/16 FACES/RETANGULAR/TIJOLINHO/PAVER/HOLANDES/PARALELEPIPEDO, *22 CM X *11 CM, E = 10 CM, RESISTENCIA DE 50 MPA (NBR 9781), COR NATURAL</t>
  </si>
  <si>
    <t>INSUMO-2020.20-003</t>
  </si>
  <si>
    <t>Assentamento mecanizado de pavimento intertravado com mão de obra e maquinário</t>
  </si>
  <si>
    <t xml:space="preserve"> 2.5</t>
  </si>
  <si>
    <t>Desmobilização de equipamentos e/ou maquinários para serviços de pavimentação</t>
  </si>
  <si>
    <t>INSUMO-2020.20-002</t>
  </si>
  <si>
    <t>Transporte aéreo de equipe São Luís - Fortaleza</t>
  </si>
  <si>
    <t>RECUPERAÇÃO DO SISTEMA DE DRENAGEM</t>
  </si>
  <si>
    <t xml:space="preserve"> 88306 </t>
  </si>
  <si>
    <t>OPERADOR JATO DE AREIA OU JATISTA COM ENCARGOS COMPLEMENTARES</t>
  </si>
  <si>
    <t xml:space="preserve"> 93409 </t>
  </si>
  <si>
    <t>MÁQUINA JATO DE PRESSAO PORTÁTIL, CAMARA DE 1 SAIDA, CAPACIDADE 280 L, DIAMETRO 670 MM, BICO DE JATO CURTO VENTURI DE 5/16'' , MANGUEIRA DE 1'' COM COMPRESSOR DE AR REBOCÁVEL 189 PCM E MOTOR DIESEL 63 CV - CHI DIURNO. AF_03/2016</t>
  </si>
  <si>
    <t xml:space="preserve"> 93408 </t>
  </si>
  <si>
    <t>MÁQUINA JATO DE PRESSAO PORTÁTIL, CAMARA DE 1 SAIDA, CAPACIDADE 280 L, DIAMETRO 670 MM, BICO DE JATO CURTO VENTURI DE 5/16'' , MANGUEIRA DE 1'' COM COMPRESSOR DE AR REBOCÁVEL 189 PCM E MOTOR DIESEL 63 CV - CHP DIURNO. AF_03/2016</t>
  </si>
  <si>
    <t>DROP - DRENAGEM/OBRAS DE CONTENÇÃO / POÇOS DE VISITA E CAIXAS</t>
  </si>
  <si>
    <t>CONCRETO FCK = 40MPA, TRAÇO 1:1,6:1,9 (CIMENTO/ AREIA MÉDIA/ BRITA 1) - PREPARO MECÂNICO COM BETONEIRA 400 L. AF_07/2016</t>
  </si>
  <si>
    <t xml:space="preserve"> 1600436 </t>
  </si>
  <si>
    <t>Demolição de concreto simples</t>
  </si>
  <si>
    <t>ARMADOR COM ENCARGOS COMPLEMENTARES</t>
  </si>
  <si>
    <t>TELA DE ACO SOLDADA NERVURADA, CA-60, Q-196, (3,11 KG/M2), DIAMETRO DO FIO = 5,0 MM, LARGURA = 2,45 M, ESPACAMENTO DA MALHA = 10 X 10 CM</t>
  </si>
  <si>
    <t xml:space="preserve"> 74157/004 </t>
  </si>
  <si>
    <t>LANCAMENTO/APLICACAO MANUAL DE CONCRETO EM FUNDACOES</t>
  </si>
  <si>
    <t xml:space="preserve"> TUBO PVC, SOLDAVEL, DN 50 MM, PARA AGUA FRIA (NBR-5648)</t>
  </si>
  <si>
    <t>m</t>
  </si>
  <si>
    <t xml:space="preserve"> 00003863 </t>
  </si>
  <si>
    <t>LUVA PVC SOLDAVEL, 50 MM, PARA AGUA FRIA PREDIAL</t>
  </si>
  <si>
    <t xml:space="preserve">4.1 </t>
  </si>
  <si>
    <t>Quantidade</t>
  </si>
  <si>
    <t>Utilização</t>
  </si>
  <si>
    <t>Custo Operacional</t>
  </si>
  <si>
    <t>Custo Horário</t>
  </si>
  <si>
    <t>Operativa</t>
  </si>
  <si>
    <t>Improdutiva</t>
  </si>
  <si>
    <t>E9687</t>
  </si>
  <si>
    <t>Caminhão carroceria com capacidade de 5 t - 115 kW</t>
  </si>
  <si>
    <t>E9645</t>
  </si>
  <si>
    <t>Caminhão demarcador de faixas com sistema de pintura a quente - 5 kW/46 kW/136 kW</t>
  </si>
  <si>
    <t>Custo Horário de Equipamentos =&gt;</t>
  </si>
  <si>
    <t>B</t>
  </si>
  <si>
    <t>Mão de Obra</t>
  </si>
  <si>
    <t>Salário Hora</t>
  </si>
  <si>
    <t>P9853</t>
  </si>
  <si>
    <t>Pré-marcador</t>
  </si>
  <si>
    <t>P9824</t>
  </si>
  <si>
    <t>Servente</t>
  </si>
  <si>
    <t>Custo Horário da Mão de Obra =&gt;</t>
  </si>
  <si>
    <t>Adc.M.O. - Ferramentas ( 0,0%)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</si>
  <si>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</si>
  <si>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</si>
  <si>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</si>
  <si>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</si>
  <si>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</si>
  <si>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Unidade</t>
  </si>
  <si>
    <t>Preço Unitário</t>
  </si>
  <si>
    <t>M2040</t>
  </si>
  <si>
    <t>Massa termoplástica para aspersão</t>
  </si>
  <si>
    <t>kg</t>
  </si>
  <si>
    <t>M2038</t>
  </si>
  <si>
    <t>Microesferas de vidro refletiva tipo II-A</t>
  </si>
  <si>
    <t>M2044</t>
  </si>
  <si>
    <t>Tinta para pré-marcação</t>
  </si>
  <si>
    <t>Custo Total do Material =&gt;</t>
  </si>
  <si>
    <t>E</t>
  </si>
  <si>
    <t>Tempos Fixos</t>
  </si>
  <si>
    <t>Tempo Fixo</t>
  </si>
  <si>
    <t>Massa termoplástica para aspersão - Carga, manobra e descarga de materiais diversos em caminhão carroceria de 5 t - carga e descarga manuais</t>
  </si>
  <si>
    <t>Microesferas de vidro refletiva tipo II-A - Carga, manobra e descarga de materiais diversos em caminhão carroceria de 5 t - carga e descarga manuais</t>
  </si>
  <si>
    <t>Tinta para pré-marcação - Carga, manobra e descarga de materiais diversos em caminhão carroceria de 5 t - carga e descarga manuais</t>
  </si>
  <si>
    <t>Custo Total dos Tempos Fixos =&gt;</t>
  </si>
  <si>
    <t xml:space="preserve">5.1 </t>
  </si>
  <si>
    <t xml:space="preserve"> 95878 </t>
  </si>
  <si>
    <t>TRANSPORTE COM CAMINHÃO BASCULANTE DE 10 M3, EM VIA URBANA PAVIMENTADA, DMT ATÉ 30 KM (UNIDADE: TXKM). AF_12/2016</t>
  </si>
  <si>
    <t>TRAN - TRANSPORTES, CARGAS E DESCARGAS</t>
  </si>
  <si>
    <t>TXKM</t>
  </si>
  <si>
    <t xml:space="preserve">5.2 </t>
  </si>
  <si>
    <t xml:space="preserve"> 93402 </t>
  </si>
  <si>
    <t>GUINDAUTO HIDRÁULICO, CAPACIDADE MÁXIMA DE CARGA 3300 KG, MOMENTO MÁXIMO DE CARGA 5,8 TM, ALCANCE MÁXIMO HORIZONTAL 7,60 M, INCLUSIVE CAMINHÃO TOCO PBT 16.000 KG, POTÊNCIA DE 189 CV - CHP DIURNO. AF_03/2016</t>
  </si>
  <si>
    <t xml:space="preserve"> 93403 </t>
  </si>
  <si>
    <t>GUINDAUTO HIDRÁULICO, CAPACIDADE MÁXIMA DE CARGA 3300 KG, MOMENTO MÁXIMO DE CARGA 5,8 TM, ALCANCE MÁXIMO HORIZONTAL 7,60 M, INCLUSIVE CAMINHÃO TOCO PBT 16.000 KG, POTÊNCIA DE 189 CV - CHI DIURNO. AF_03/2016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</si>
</sst>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0.000"/>
    <numFmt numFmtId="167" formatCode="_(&quot;R$ &quot;* #,##0.00_);_(&quot;R$ &quot;* \(#,##0.00\);_(&quot;R$ &quot;* &quot;-&quot;??_);_(@_)"/>
    <numFmt numFmtId="168" formatCode="#,##0.00\ %"/>
    <numFmt numFmtId="169" formatCode="0.0%"/>
    <numFmt numFmtId="170" formatCode="#,##0\ %"/>
    <numFmt numFmtId="171" formatCode="#,##0_ ;[Red]\-#,##0\ "/>
    <numFmt numFmtId="172" formatCode="#,##0.0000000"/>
    <numFmt numFmtId="173" formatCode="#,##0.0000"/>
    <numFmt numFmtId="174" formatCode="#,##0.00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Arial"/>
      <family val="2"/>
    </font>
    <font>
      <b/>
      <sz val="12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FF0000"/>
      <name val="Calibri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2"/>
      <name val="Arial"/>
      <family val="1"/>
    </font>
    <font>
      <b/>
      <sz val="12"/>
      <color rgb="FFFF0000"/>
      <name val="Arial"/>
      <family val="2"/>
    </font>
    <font>
      <b/>
      <sz val="10"/>
      <color rgb="FF000000"/>
      <name val="Arial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1"/>
    </font>
    <font>
      <sz val="10"/>
      <name val="Arial"/>
      <family val="1"/>
    </font>
    <font>
      <b/>
      <sz val="9"/>
      <color rgb="FF000000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8"/>
      <color rgb="FFFF0000"/>
      <name val="Calibri"/>
      <family val="2"/>
    </font>
    <font>
      <sz val="10"/>
      <color theme="1"/>
      <name val="Arial"/>
      <family val="1"/>
    </font>
    <font>
      <sz val="11"/>
      <name val="Arial"/>
      <family val="1"/>
    </font>
    <font>
      <b/>
      <sz val="10"/>
      <color rgb="FFFF0000"/>
      <name val="Arial"/>
      <family val="1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sz val="8"/>
      <name val="Arial"/>
      <family val="1"/>
    </font>
    <font>
      <sz val="9"/>
      <name val="Arial"/>
      <family val="2"/>
    </font>
    <font>
      <sz val="9"/>
      <color theme="1"/>
      <name val="Arial"/>
      <family val="1"/>
    </font>
    <font>
      <sz val="11"/>
      <color theme="1"/>
      <name val="Arial"/>
      <family val="1"/>
    </font>
    <font>
      <sz val="9"/>
      <color rgb="FFFF0000"/>
      <name val="Arial"/>
      <family val="1"/>
    </font>
    <font>
      <sz val="10"/>
      <color rgb="FFFF000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theme="0"/>
      </right>
      <top/>
      <bottom/>
      <diagonal/>
    </border>
    <border>
      <left style="thick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3"/>
      </top>
      <bottom style="thin">
        <color theme="3"/>
      </bottom>
      <diagonal/>
    </border>
    <border>
      <left/>
      <right style="thin">
        <color indexed="64"/>
      </right>
      <top/>
      <bottom style="thin">
        <color theme="3"/>
      </bottom>
      <diagonal/>
    </border>
    <border>
      <left style="thin">
        <color indexed="64"/>
      </left>
      <right/>
      <top/>
      <bottom style="thin">
        <color theme="3"/>
      </bottom>
      <diagonal/>
    </border>
    <border>
      <left/>
      <right style="thin">
        <color indexed="64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/>
      <top style="thin">
        <color theme="3"/>
      </top>
      <bottom/>
      <diagonal/>
    </border>
    <border>
      <left/>
      <right style="thick">
        <color theme="0"/>
      </right>
      <top/>
      <bottom style="thin">
        <color indexed="64"/>
      </bottom>
      <diagonal/>
    </border>
    <border>
      <left style="thick">
        <color theme="0"/>
      </left>
      <right/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n">
        <color indexed="64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theme="3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 style="thin">
        <color rgb="FFCCCCCC"/>
      </right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9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8" fillId="0" borderId="0"/>
    <xf numFmtId="43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</cellStyleXfs>
  <cellXfs count="531">
    <xf numFmtId="0" fontId="0" fillId="0" borderId="0" xfId="0"/>
    <xf numFmtId="0" fontId="1" fillId="2" borderId="0" xfId="4" applyFill="1" applyAlignment="1">
      <alignment vertical="center"/>
    </xf>
    <xf numFmtId="0" fontId="1" fillId="2" borderId="0" xfId="4" applyFill="1" applyBorder="1" applyAlignment="1">
      <alignment vertical="center"/>
    </xf>
    <xf numFmtId="0" fontId="7" fillId="2" borderId="0" xfId="5" applyFont="1" applyFill="1" applyBorder="1" applyAlignment="1">
      <alignment horizontal="left" vertical="center"/>
    </xf>
    <xf numFmtId="0" fontId="7" fillId="2" borderId="0" xfId="5" applyFont="1" applyFill="1" applyBorder="1" applyAlignment="1">
      <alignment horizontal="right" vertical="center"/>
    </xf>
    <xf numFmtId="0" fontId="11" fillId="2" borderId="0" xfId="5" applyFont="1" applyFill="1" applyBorder="1" applyAlignment="1">
      <alignment horizontal="center" vertical="center"/>
    </xf>
    <xf numFmtId="0" fontId="12" fillId="2" borderId="0" xfId="5" applyFont="1" applyFill="1" applyBorder="1" applyAlignment="1">
      <alignment horizontal="left" vertical="center"/>
    </xf>
    <xf numFmtId="0" fontId="12" fillId="2" borderId="0" xfId="5" applyFont="1" applyFill="1" applyBorder="1" applyAlignment="1">
      <alignment horizontal="center" vertical="center"/>
    </xf>
    <xf numFmtId="0" fontId="13" fillId="2" borderId="0" xfId="5" applyFont="1" applyFill="1" applyBorder="1" applyAlignment="1">
      <alignment horizontal="left" vertical="center"/>
    </xf>
    <xf numFmtId="0" fontId="12" fillId="2" borderId="0" xfId="5" applyFont="1" applyFill="1" applyBorder="1" applyAlignment="1">
      <alignment vertical="center"/>
    </xf>
    <xf numFmtId="0" fontId="12" fillId="2" borderId="0" xfId="5" applyFont="1" applyFill="1" applyBorder="1" applyAlignment="1">
      <alignment horizontal="right" vertical="center"/>
    </xf>
    <xf numFmtId="0" fontId="15" fillId="2" borderId="0" xfId="4" applyFont="1" applyFill="1" applyBorder="1" applyAlignment="1">
      <alignment vertical="center"/>
    </xf>
    <xf numFmtId="0" fontId="15" fillId="2" borderId="0" xfId="4" applyFont="1" applyFill="1" applyBorder="1" applyAlignment="1">
      <alignment horizontal="center" vertical="center"/>
    </xf>
    <xf numFmtId="0" fontId="15" fillId="2" borderId="0" xfId="4" applyFont="1" applyFill="1" applyBorder="1" applyAlignment="1">
      <alignment horizontal="right" vertical="center"/>
    </xf>
    <xf numFmtId="166" fontId="18" fillId="2" borderId="5" xfId="4" applyNumberFormat="1" applyFont="1" applyFill="1" applyBorder="1" applyAlignment="1">
      <alignment horizontal="center" vertical="center"/>
    </xf>
    <xf numFmtId="0" fontId="18" fillId="2" borderId="5" xfId="4" applyFont="1" applyFill="1" applyBorder="1" applyAlignment="1">
      <alignment horizontal="right" vertical="center"/>
    </xf>
    <xf numFmtId="167" fontId="20" fillId="2" borderId="0" xfId="4" applyNumberFormat="1" applyFont="1" applyFill="1" applyBorder="1" applyAlignment="1">
      <alignment horizontal="right" vertical="center" wrapText="1"/>
    </xf>
    <xf numFmtId="43" fontId="19" fillId="2" borderId="0" xfId="8" applyNumberFormat="1" applyFont="1" applyFill="1" applyBorder="1" applyAlignment="1">
      <alignment vertical="center" wrapText="1"/>
    </xf>
    <xf numFmtId="0" fontId="18" fillId="2" borderId="0" xfId="4" applyFont="1" applyFill="1" applyBorder="1" applyAlignment="1">
      <alignment horizontal="right" vertical="center" wrapText="1"/>
    </xf>
    <xf numFmtId="43" fontId="18" fillId="2" borderId="0" xfId="8" applyNumberFormat="1" applyFont="1" applyFill="1" applyBorder="1" applyAlignment="1">
      <alignment vertical="center" wrapText="1"/>
    </xf>
    <xf numFmtId="0" fontId="17" fillId="2" borderId="3" xfId="4" applyFont="1" applyFill="1" applyBorder="1" applyAlignment="1">
      <alignment horizontal="left" vertical="center" wrapText="1"/>
    </xf>
    <xf numFmtId="167" fontId="17" fillId="2" borderId="3" xfId="4" applyNumberFormat="1" applyFont="1" applyFill="1" applyBorder="1" applyAlignment="1">
      <alignment horizontal="right" vertical="center" wrapText="1"/>
    </xf>
    <xf numFmtId="166" fontId="19" fillId="2" borderId="5" xfId="4" applyNumberFormat="1" applyFont="1" applyFill="1" applyBorder="1" applyAlignment="1">
      <alignment horizontal="center" vertical="center"/>
    </xf>
    <xf numFmtId="0" fontId="19" fillId="2" borderId="5" xfId="4" applyFont="1" applyFill="1" applyBorder="1" applyAlignment="1">
      <alignment horizontal="right" vertical="center"/>
    </xf>
    <xf numFmtId="167" fontId="22" fillId="2" borderId="0" xfId="4" applyNumberFormat="1" applyFont="1" applyFill="1" applyBorder="1" applyAlignment="1">
      <alignment horizontal="right" vertical="center" wrapText="1"/>
    </xf>
    <xf numFmtId="167" fontId="22" fillId="2" borderId="0" xfId="4" applyNumberFormat="1" applyFont="1" applyFill="1" applyBorder="1" applyAlignment="1">
      <alignment vertical="center" wrapText="1"/>
    </xf>
    <xf numFmtId="167" fontId="22" fillId="2" borderId="0" xfId="4" applyNumberFormat="1" applyFont="1" applyFill="1" applyBorder="1" applyAlignment="1">
      <alignment horizontal="left" vertical="center" wrapText="1"/>
    </xf>
    <xf numFmtId="10" fontId="23" fillId="2" borderId="0" xfId="8" applyNumberFormat="1" applyFont="1" applyFill="1" applyBorder="1" applyAlignment="1">
      <alignment horizontal="center" vertical="center" wrapText="1"/>
    </xf>
    <xf numFmtId="0" fontId="1" fillId="2" borderId="0" xfId="4" applyFill="1" applyAlignment="1">
      <alignment vertical="center" wrapText="1"/>
    </xf>
    <xf numFmtId="0" fontId="8" fillId="2" borderId="0" xfId="5" applyFont="1" applyFill="1" applyBorder="1" applyAlignment="1">
      <alignment horizontal="center" vertical="center"/>
    </xf>
    <xf numFmtId="0" fontId="1" fillId="2" borderId="0" xfId="9" applyFill="1" applyAlignment="1">
      <alignment vertical="center"/>
    </xf>
    <xf numFmtId="0" fontId="1" fillId="2" borderId="0" xfId="9" applyFill="1" applyAlignment="1">
      <alignment horizontal="right" vertical="center"/>
    </xf>
    <xf numFmtId="0" fontId="1" fillId="2" borderId="0" xfId="9" applyFill="1" applyBorder="1" applyAlignment="1">
      <alignment vertical="center"/>
    </xf>
    <xf numFmtId="0" fontId="7" fillId="2" borderId="0" xfId="5" applyFont="1" applyFill="1" applyBorder="1" applyAlignment="1">
      <alignment horizontal="left"/>
    </xf>
    <xf numFmtId="0" fontId="6" fillId="2" borderId="0" xfId="5" applyFont="1" applyFill="1" applyBorder="1" applyAlignment="1">
      <alignment horizontal="left"/>
    </xf>
    <xf numFmtId="14" fontId="5" fillId="2" borderId="0" xfId="5" applyNumberFormat="1" applyFont="1" applyFill="1" applyBorder="1" applyAlignment="1">
      <alignment horizontal="left" vertical="center"/>
    </xf>
    <xf numFmtId="0" fontId="15" fillId="2" borderId="0" xfId="9" applyFont="1" applyFill="1" applyBorder="1" applyAlignment="1">
      <alignment vertical="center"/>
    </xf>
    <xf numFmtId="0" fontId="15" fillId="2" borderId="0" xfId="9" applyFont="1" applyFill="1" applyBorder="1" applyAlignment="1">
      <alignment horizontal="center" vertical="center"/>
    </xf>
    <xf numFmtId="0" fontId="15" fillId="2" borderId="0" xfId="9" applyFont="1" applyFill="1" applyBorder="1" applyAlignment="1">
      <alignment horizontal="right" vertical="center"/>
    </xf>
    <xf numFmtId="0" fontId="28" fillId="4" borderId="1" xfId="9" applyFont="1" applyFill="1" applyBorder="1" applyAlignment="1">
      <alignment horizontal="center" vertical="center" wrapText="1"/>
    </xf>
    <xf numFmtId="167" fontId="29" fillId="2" borderId="5" xfId="9" applyNumberFormat="1" applyFont="1" applyFill="1" applyBorder="1" applyAlignment="1">
      <alignment horizontal="right" vertical="center" wrapText="1"/>
    </xf>
    <xf numFmtId="166" fontId="30" fillId="2" borderId="5" xfId="9" applyNumberFormat="1" applyFont="1" applyFill="1" applyBorder="1" applyAlignment="1">
      <alignment horizontal="center" vertical="center"/>
    </xf>
    <xf numFmtId="0" fontId="30" fillId="2" borderId="5" xfId="9" applyFont="1" applyFill="1" applyBorder="1" applyAlignment="1">
      <alignment horizontal="right" vertical="center"/>
    </xf>
    <xf numFmtId="167" fontId="32" fillId="2" borderId="0" xfId="9" applyNumberFormat="1" applyFont="1" applyFill="1" applyBorder="1" applyAlignment="1">
      <alignment horizontal="right" vertical="center" wrapText="1"/>
    </xf>
    <xf numFmtId="43" fontId="22" fillId="2" borderId="0" xfId="10" applyNumberFormat="1" applyFont="1" applyFill="1" applyBorder="1" applyAlignment="1">
      <alignment vertical="center" wrapText="1"/>
    </xf>
    <xf numFmtId="0" fontId="30" fillId="2" borderId="0" xfId="9" applyFont="1" applyFill="1" applyBorder="1" applyAlignment="1">
      <alignment horizontal="right" vertical="center" wrapText="1"/>
    </xf>
    <xf numFmtId="43" fontId="33" fillId="2" borderId="0" xfId="10" applyNumberFormat="1" applyFont="1" applyFill="1" applyBorder="1" applyAlignment="1">
      <alignment vertical="center" wrapText="1"/>
    </xf>
    <xf numFmtId="167" fontId="32" fillId="2" borderId="5" xfId="9" applyNumberFormat="1" applyFont="1" applyFill="1" applyBorder="1" applyAlignment="1">
      <alignment horizontal="right" vertical="center" wrapText="1"/>
    </xf>
    <xf numFmtId="166" fontId="31" fillId="2" borderId="5" xfId="9" applyNumberFormat="1" applyFont="1" applyFill="1" applyBorder="1" applyAlignment="1">
      <alignment horizontal="center" vertical="center"/>
    </xf>
    <xf numFmtId="166" fontId="31" fillId="0" borderId="0" xfId="9" applyNumberFormat="1" applyFont="1" applyFill="1" applyBorder="1" applyAlignment="1">
      <alignment horizontal="center" vertical="center"/>
    </xf>
    <xf numFmtId="0" fontId="31" fillId="0" borderId="0" xfId="9" applyFont="1" applyFill="1" applyBorder="1" applyAlignment="1">
      <alignment horizontal="right" vertical="center"/>
    </xf>
    <xf numFmtId="0" fontId="21" fillId="0" borderId="0" xfId="9" applyFont="1" applyFill="1" applyBorder="1" applyAlignment="1">
      <alignment horizontal="center" vertical="center" wrapText="1"/>
    </xf>
    <xf numFmtId="167" fontId="31" fillId="0" borderId="0" xfId="9" applyNumberFormat="1" applyFont="1" applyFill="1" applyBorder="1" applyAlignment="1">
      <alignment horizontal="right" vertical="center" wrapText="1"/>
    </xf>
    <xf numFmtId="167" fontId="31" fillId="0" borderId="0" xfId="9" applyNumberFormat="1" applyFont="1" applyFill="1" applyBorder="1" applyAlignment="1">
      <alignment vertical="center" wrapText="1"/>
    </xf>
    <xf numFmtId="167" fontId="31" fillId="0" borderId="0" xfId="9" applyNumberFormat="1" applyFont="1" applyFill="1" applyBorder="1" applyAlignment="1">
      <alignment horizontal="left" vertical="center" wrapText="1"/>
    </xf>
    <xf numFmtId="10" fontId="23" fillId="0" borderId="0" xfId="10" applyNumberFormat="1" applyFont="1" applyFill="1" applyBorder="1" applyAlignment="1">
      <alignment horizontal="center" vertical="center" wrapText="1"/>
    </xf>
    <xf numFmtId="10" fontId="23" fillId="0" borderId="0" xfId="10" applyNumberFormat="1" applyFont="1" applyFill="1" applyBorder="1" applyAlignment="1">
      <alignment horizontal="right" vertical="center" wrapText="1"/>
    </xf>
    <xf numFmtId="0" fontId="1" fillId="0" borderId="0" xfId="9" applyFill="1" applyBorder="1" applyAlignment="1">
      <alignment vertical="center"/>
    </xf>
    <xf numFmtId="0" fontId="3" fillId="0" borderId="0" xfId="9" applyFont="1" applyFill="1" applyBorder="1" applyAlignment="1">
      <alignment vertical="center"/>
    </xf>
    <xf numFmtId="0" fontId="1" fillId="0" borderId="0" xfId="9" applyFill="1" applyBorder="1" applyAlignment="1">
      <alignment horizontal="right" vertical="center"/>
    </xf>
    <xf numFmtId="0" fontId="1" fillId="0" borderId="0" xfId="9" applyFill="1" applyBorder="1" applyAlignment="1">
      <alignment horizontal="left" vertical="center"/>
    </xf>
    <xf numFmtId="0" fontId="28" fillId="0" borderId="0" xfId="9" applyFont="1" applyFill="1" applyBorder="1" applyAlignment="1">
      <alignment horizontal="center" vertical="center" wrapText="1"/>
    </xf>
    <xf numFmtId="10" fontId="28" fillId="0" borderId="0" xfId="1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17" fontId="0" fillId="0" borderId="22" xfId="0" applyNumberFormat="1" applyBorder="1" applyAlignment="1">
      <alignment horizontal="left" vertical="center"/>
    </xf>
    <xf numFmtId="0" fontId="1" fillId="2" borderId="9" xfId="4" applyFill="1" applyBorder="1" applyAlignment="1">
      <alignment vertical="center"/>
    </xf>
    <xf numFmtId="0" fontId="1" fillId="2" borderId="10" xfId="4" applyFill="1" applyBorder="1" applyAlignment="1">
      <alignment vertical="center"/>
    </xf>
    <xf numFmtId="0" fontId="3" fillId="2" borderId="10" xfId="4" applyFont="1" applyFill="1" applyBorder="1" applyAlignment="1">
      <alignment vertical="center"/>
    </xf>
    <xf numFmtId="0" fontId="1" fillId="2" borderId="10" xfId="4" applyFill="1" applyBorder="1" applyAlignment="1">
      <alignment horizontal="right" vertical="center"/>
    </xf>
    <xf numFmtId="0" fontId="1" fillId="2" borderId="11" xfId="4" applyFill="1" applyBorder="1" applyAlignment="1">
      <alignment horizontal="left" vertical="center"/>
    </xf>
    <xf numFmtId="0" fontId="5" fillId="2" borderId="37" xfId="5" applyFont="1" applyFill="1" applyBorder="1" applyAlignment="1">
      <alignment vertical="center"/>
    </xf>
    <xf numFmtId="14" fontId="1" fillId="0" borderId="0" xfId="4" applyNumberFormat="1" applyFill="1" applyBorder="1" applyAlignment="1">
      <alignment vertical="center"/>
    </xf>
    <xf numFmtId="0" fontId="6" fillId="2" borderId="38" xfId="7" applyNumberFormat="1" applyFont="1" applyFill="1" applyBorder="1" applyAlignment="1">
      <alignment horizontal="left" vertical="center" wrapText="1"/>
    </xf>
    <xf numFmtId="0" fontId="14" fillId="2" borderId="38" xfId="7" applyNumberFormat="1" applyFont="1" applyFill="1" applyBorder="1" applyAlignment="1">
      <alignment horizontal="left" vertical="center" wrapText="1"/>
    </xf>
    <xf numFmtId="0" fontId="15" fillId="2" borderId="37" xfId="4" applyFont="1" applyFill="1" applyBorder="1" applyAlignment="1">
      <alignment horizontal="center" vertical="center"/>
    </xf>
    <xf numFmtId="0" fontId="15" fillId="2" borderId="38" xfId="4" applyFont="1" applyFill="1" applyBorder="1" applyAlignment="1">
      <alignment horizontal="left" vertical="center"/>
    </xf>
    <xf numFmtId="0" fontId="1" fillId="2" borderId="37" xfId="4" applyFill="1" applyBorder="1" applyAlignment="1">
      <alignment vertical="center"/>
    </xf>
    <xf numFmtId="0" fontId="3" fillId="2" borderId="0" xfId="4" applyFont="1" applyFill="1" applyBorder="1" applyAlignment="1">
      <alignment vertical="center"/>
    </xf>
    <xf numFmtId="0" fontId="1" fillId="2" borderId="0" xfId="4" applyFill="1" applyBorder="1" applyAlignment="1">
      <alignment horizontal="right" vertical="center"/>
    </xf>
    <xf numFmtId="0" fontId="1" fillId="2" borderId="38" xfId="4" applyFill="1" applyBorder="1" applyAlignment="1">
      <alignment horizontal="left" vertical="center"/>
    </xf>
    <xf numFmtId="0" fontId="2" fillId="4" borderId="39" xfId="4" applyFont="1" applyFill="1" applyBorder="1" applyAlignment="1">
      <alignment horizontal="center" vertical="center" wrapText="1"/>
    </xf>
    <xf numFmtId="0" fontId="2" fillId="4" borderId="40" xfId="4" applyFont="1" applyFill="1" applyBorder="1" applyAlignment="1">
      <alignment horizontal="center" vertical="center" wrapText="1"/>
    </xf>
    <xf numFmtId="0" fontId="17" fillId="2" borderId="41" xfId="4" applyFont="1" applyFill="1" applyBorder="1" applyAlignment="1">
      <alignment horizontal="center" vertical="center" wrapText="1"/>
    </xf>
    <xf numFmtId="0" fontId="18" fillId="2" borderId="37" xfId="4" applyFont="1" applyFill="1" applyBorder="1" applyAlignment="1">
      <alignment horizontal="right" vertical="center" wrapText="1"/>
    </xf>
    <xf numFmtId="0" fontId="17" fillId="2" borderId="43" xfId="4" applyFont="1" applyFill="1" applyBorder="1" applyAlignment="1">
      <alignment horizontal="center" vertical="center" wrapText="1"/>
    </xf>
    <xf numFmtId="0" fontId="19" fillId="2" borderId="41" xfId="4" applyFont="1" applyFill="1" applyBorder="1" applyAlignment="1">
      <alignment horizontal="center" vertical="center"/>
    </xf>
    <xf numFmtId="0" fontId="21" fillId="2" borderId="37" xfId="4" applyFont="1" applyFill="1" applyBorder="1" applyAlignment="1">
      <alignment horizontal="center" vertical="center" wrapText="1"/>
    </xf>
    <xf numFmtId="10" fontId="23" fillId="2" borderId="38" xfId="8" applyNumberFormat="1" applyFont="1" applyFill="1" applyBorder="1" applyAlignment="1">
      <alignment horizontal="right" vertical="center" wrapText="1"/>
    </xf>
    <xf numFmtId="0" fontId="1" fillId="2" borderId="37" xfId="4" applyFont="1" applyFill="1" applyBorder="1" applyAlignment="1">
      <alignment vertical="center"/>
    </xf>
    <xf numFmtId="0" fontId="1" fillId="2" borderId="0" xfId="4" applyFont="1" applyFill="1" applyBorder="1" applyAlignment="1">
      <alignment vertical="center"/>
    </xf>
    <xf numFmtId="0" fontId="1" fillId="2" borderId="0" xfId="4" applyFont="1" applyFill="1" applyBorder="1" applyAlignment="1">
      <alignment horizontal="right" vertical="center"/>
    </xf>
    <xf numFmtId="0" fontId="1" fillId="2" borderId="38" xfId="4" applyFont="1" applyFill="1" applyBorder="1" applyAlignment="1">
      <alignment horizontal="left" vertical="center"/>
    </xf>
    <xf numFmtId="0" fontId="24" fillId="4" borderId="39" xfId="4" applyFont="1" applyFill="1" applyBorder="1" applyAlignment="1">
      <alignment horizontal="center" vertical="center" wrapText="1"/>
    </xf>
    <xf numFmtId="0" fontId="25" fillId="2" borderId="37" xfId="4" applyFont="1" applyFill="1" applyBorder="1" applyAlignment="1">
      <alignment vertical="center"/>
    </xf>
    <xf numFmtId="0" fontId="25" fillId="2" borderId="0" xfId="4" applyFont="1" applyFill="1" applyBorder="1" applyAlignment="1">
      <alignment vertical="center"/>
    </xf>
    <xf numFmtId="0" fontId="26" fillId="2" borderId="0" xfId="4" applyFont="1" applyFill="1" applyBorder="1" applyAlignment="1">
      <alignment vertical="center"/>
    </xf>
    <xf numFmtId="0" fontId="25" fillId="2" borderId="0" xfId="4" applyFont="1" applyFill="1" applyBorder="1" applyAlignment="1">
      <alignment horizontal="right" vertical="center"/>
    </xf>
    <xf numFmtId="0" fontId="25" fillId="2" borderId="38" xfId="4" applyFont="1" applyFill="1" applyBorder="1" applyAlignment="1">
      <alignment horizontal="left" vertical="center"/>
    </xf>
    <xf numFmtId="0" fontId="1" fillId="2" borderId="15" xfId="4" applyFill="1" applyBorder="1" applyAlignment="1">
      <alignment vertical="center"/>
    </xf>
    <xf numFmtId="0" fontId="1" fillId="2" borderId="16" xfId="4" applyFill="1" applyBorder="1" applyAlignment="1">
      <alignment vertical="center"/>
    </xf>
    <xf numFmtId="0" fontId="3" fillId="2" borderId="16" xfId="4" applyFont="1" applyFill="1" applyBorder="1" applyAlignment="1">
      <alignment vertical="center"/>
    </xf>
    <xf numFmtId="0" fontId="1" fillId="2" borderId="16" xfId="4" applyFill="1" applyBorder="1" applyAlignment="1">
      <alignment horizontal="right" vertical="center"/>
    </xf>
    <xf numFmtId="0" fontId="1" fillId="2" borderId="17" xfId="4" applyFill="1" applyBorder="1" applyAlignment="1">
      <alignment horizontal="left" vertical="center"/>
    </xf>
    <xf numFmtId="0" fontId="1" fillId="2" borderId="9" xfId="9" applyFill="1" applyBorder="1" applyAlignment="1">
      <alignment vertical="center"/>
    </xf>
    <xf numFmtId="0" fontId="1" fillId="2" borderId="10" xfId="9" applyFill="1" applyBorder="1" applyAlignment="1">
      <alignment vertical="center"/>
    </xf>
    <xf numFmtId="0" fontId="3" fillId="2" borderId="10" xfId="9" applyFont="1" applyFill="1" applyBorder="1" applyAlignment="1">
      <alignment vertical="center"/>
    </xf>
    <xf numFmtId="0" fontId="1" fillId="2" borderId="10" xfId="9" applyFill="1" applyBorder="1" applyAlignment="1">
      <alignment horizontal="right" vertical="center"/>
    </xf>
    <xf numFmtId="0" fontId="1" fillId="2" borderId="11" xfId="9" applyFill="1" applyBorder="1" applyAlignment="1">
      <alignment horizontal="left" vertical="center"/>
    </xf>
    <xf numFmtId="0" fontId="1" fillId="2" borderId="0" xfId="9" applyFill="1" applyBorder="1" applyAlignment="1">
      <alignment horizontal="right" vertical="center"/>
    </xf>
    <xf numFmtId="0" fontId="7" fillId="2" borderId="38" xfId="5" applyFont="1" applyFill="1" applyBorder="1" applyAlignment="1">
      <alignment horizontal="left" wrapText="1"/>
    </xf>
    <xf numFmtId="0" fontId="27" fillId="2" borderId="38" xfId="7" applyNumberFormat="1" applyFont="1" applyFill="1" applyBorder="1" applyAlignment="1">
      <alignment horizontal="left" vertical="center" wrapText="1"/>
    </xf>
    <xf numFmtId="0" fontId="15" fillId="2" borderId="37" xfId="9" applyFont="1" applyFill="1" applyBorder="1" applyAlignment="1">
      <alignment horizontal="center" vertical="center"/>
    </xf>
    <xf numFmtId="0" fontId="15" fillId="2" borderId="38" xfId="9" applyFont="1" applyFill="1" applyBorder="1" applyAlignment="1">
      <alignment horizontal="left" vertical="center"/>
    </xf>
    <xf numFmtId="0" fontId="1" fillId="2" borderId="37" xfId="9" applyFill="1" applyBorder="1" applyAlignment="1">
      <alignment vertical="center"/>
    </xf>
    <xf numFmtId="0" fontId="3" fillId="2" borderId="0" xfId="9" applyFont="1" applyFill="1" applyBorder="1" applyAlignment="1">
      <alignment vertical="center"/>
    </xf>
    <xf numFmtId="0" fontId="1" fillId="2" borderId="38" xfId="9" applyFill="1" applyBorder="1" applyAlignment="1">
      <alignment horizontal="left" vertical="center"/>
    </xf>
    <xf numFmtId="0" fontId="28" fillId="4" borderId="39" xfId="9" applyFont="1" applyFill="1" applyBorder="1" applyAlignment="1">
      <alignment horizontal="center" vertical="center" wrapText="1"/>
    </xf>
    <xf numFmtId="0" fontId="29" fillId="2" borderId="41" xfId="9" applyFont="1" applyFill="1" applyBorder="1" applyAlignment="1">
      <alignment horizontal="center" vertical="center" wrapText="1"/>
    </xf>
    <xf numFmtId="43" fontId="30" fillId="2" borderId="44" xfId="9" applyNumberFormat="1" applyFont="1" applyFill="1" applyBorder="1" applyAlignment="1">
      <alignment horizontal="left" vertical="center" wrapText="1"/>
    </xf>
    <xf numFmtId="0" fontId="31" fillId="2" borderId="41" xfId="9" applyFont="1" applyFill="1" applyBorder="1" applyAlignment="1">
      <alignment horizontal="center" vertical="center"/>
    </xf>
    <xf numFmtId="0" fontId="31" fillId="2" borderId="45" xfId="9" applyFont="1" applyFill="1" applyBorder="1" applyAlignment="1">
      <alignment vertical="center" wrapText="1"/>
    </xf>
    <xf numFmtId="4" fontId="22" fillId="2" borderId="38" xfId="9" applyNumberFormat="1" applyFont="1" applyFill="1" applyBorder="1" applyAlignment="1">
      <alignment horizontal="center" vertical="center" wrapText="1"/>
    </xf>
    <xf numFmtId="0" fontId="30" fillId="2" borderId="37" xfId="9" applyFont="1" applyFill="1" applyBorder="1" applyAlignment="1">
      <alignment horizontal="right" vertical="center" wrapText="1"/>
    </xf>
    <xf numFmtId="4" fontId="33" fillId="2" borderId="38" xfId="9" applyNumberFormat="1" applyFont="1" applyFill="1" applyBorder="1" applyAlignment="1">
      <alignment horizontal="center" vertical="center" wrapText="1"/>
    </xf>
    <xf numFmtId="166" fontId="31" fillId="2" borderId="44" xfId="9" applyNumberFormat="1" applyFont="1" applyFill="1" applyBorder="1" applyAlignment="1">
      <alignment horizontal="center" vertical="center"/>
    </xf>
    <xf numFmtId="0" fontId="31" fillId="0" borderId="37" xfId="9" applyFont="1" applyFill="1" applyBorder="1" applyAlignment="1">
      <alignment horizontal="center" vertical="center"/>
    </xf>
    <xf numFmtId="10" fontId="31" fillId="0" borderId="38" xfId="10" applyNumberFormat="1" applyFont="1" applyFill="1" applyBorder="1" applyAlignment="1">
      <alignment horizontal="left" vertical="center" wrapText="1"/>
    </xf>
    <xf numFmtId="169" fontId="29" fillId="7" borderId="0" xfId="10" applyNumberFormat="1" applyFont="1" applyFill="1" applyBorder="1" applyAlignment="1">
      <alignment horizontal="center" vertical="center" wrapText="1"/>
    </xf>
    <xf numFmtId="43" fontId="42" fillId="7" borderId="0" xfId="9" applyNumberFormat="1" applyFont="1" applyFill="1" applyBorder="1" applyAlignment="1">
      <alignment horizontal="right" vertical="center"/>
    </xf>
    <xf numFmtId="167" fontId="28" fillId="4" borderId="1" xfId="9" applyNumberFormat="1" applyFont="1" applyFill="1" applyBorder="1" applyAlignment="1">
      <alignment horizontal="center" vertical="center" wrapText="1"/>
    </xf>
    <xf numFmtId="10" fontId="28" fillId="4" borderId="48" xfId="10" applyNumberFormat="1" applyFont="1" applyFill="1" applyBorder="1" applyAlignment="1">
      <alignment horizontal="center" vertical="center"/>
    </xf>
    <xf numFmtId="0" fontId="29" fillId="2" borderId="5" xfId="9" applyFont="1" applyFill="1" applyBorder="1" applyAlignment="1">
      <alignment horizontal="left" vertical="center" wrapText="1"/>
    </xf>
    <xf numFmtId="0" fontId="30" fillId="2" borderId="5" xfId="9" applyFont="1" applyFill="1" applyBorder="1" applyAlignment="1">
      <alignment horizontal="center" vertical="center" wrapText="1"/>
    </xf>
    <xf numFmtId="4" fontId="30" fillId="2" borderId="5" xfId="9" applyNumberFormat="1" applyFont="1" applyFill="1" applyBorder="1" applyAlignment="1">
      <alignment horizontal="center" vertical="center" wrapText="1"/>
    </xf>
    <xf numFmtId="0" fontId="31" fillId="2" borderId="5" xfId="9" applyFont="1" applyFill="1" applyBorder="1" applyAlignment="1">
      <alignment horizontal="left" vertical="center" wrapText="1"/>
    </xf>
    <xf numFmtId="0" fontId="31" fillId="2" borderId="5" xfId="9" applyFont="1" applyFill="1" applyBorder="1" applyAlignment="1">
      <alignment horizontal="center" vertical="center" wrapText="1"/>
    </xf>
    <xf numFmtId="4" fontId="31" fillId="2" borderId="5" xfId="9" applyNumberFormat="1" applyFont="1" applyFill="1" applyBorder="1" applyAlignment="1">
      <alignment horizontal="right" vertical="center" wrapText="1"/>
    </xf>
    <xf numFmtId="167" fontId="31" fillId="2" borderId="5" xfId="9" applyNumberFormat="1" applyFont="1" applyFill="1" applyBorder="1" applyAlignment="1">
      <alignment horizontal="right" vertical="center" wrapText="1"/>
    </xf>
    <xf numFmtId="0" fontId="31" fillId="2" borderId="5" xfId="9" applyFont="1" applyFill="1" applyBorder="1" applyAlignment="1">
      <alignment horizontal="right" vertical="center"/>
    </xf>
    <xf numFmtId="0" fontId="29" fillId="2" borderId="3" xfId="9" applyFont="1" applyFill="1" applyBorder="1" applyAlignment="1">
      <alignment horizontal="left" vertical="center" wrapText="1"/>
    </xf>
    <xf numFmtId="167" fontId="29" fillId="2" borderId="3" xfId="9" applyNumberFormat="1" applyFont="1" applyFill="1" applyBorder="1" applyAlignment="1">
      <alignment horizontal="right" vertical="center" wrapText="1"/>
    </xf>
    <xf numFmtId="167" fontId="31" fillId="2" borderId="0" xfId="9" applyNumberFormat="1" applyFont="1" applyFill="1" applyBorder="1" applyAlignment="1">
      <alignment vertical="center" wrapText="1"/>
    </xf>
    <xf numFmtId="0" fontId="6" fillId="2" borderId="0" xfId="6" applyFont="1" applyFill="1" applyBorder="1" applyAlignment="1">
      <alignment vertical="center"/>
    </xf>
    <xf numFmtId="0" fontId="8" fillId="2" borderId="0" xfId="5" applyFont="1" applyFill="1" applyBorder="1" applyAlignment="1">
      <alignment vertical="center"/>
    </xf>
    <xf numFmtId="0" fontId="6" fillId="2" borderId="0" xfId="5" applyFont="1" applyFill="1" applyBorder="1" applyAlignment="1">
      <alignment vertical="center"/>
    </xf>
    <xf numFmtId="0" fontId="29" fillId="7" borderId="37" xfId="9" applyFont="1" applyFill="1" applyBorder="1" applyAlignment="1">
      <alignment horizontal="center" vertical="center" wrapText="1"/>
    </xf>
    <xf numFmtId="0" fontId="42" fillId="7" borderId="38" xfId="9" applyFont="1" applyFill="1" applyBorder="1" applyAlignment="1">
      <alignment horizontal="left" vertical="center" wrapText="1"/>
    </xf>
    <xf numFmtId="0" fontId="31" fillId="2" borderId="44" xfId="9" applyNumberFormat="1" applyFont="1" applyFill="1" applyBorder="1" applyAlignment="1">
      <alignment horizontal="left" vertical="center" wrapText="1"/>
    </xf>
    <xf numFmtId="0" fontId="29" fillId="2" borderId="43" xfId="9" applyFont="1" applyFill="1" applyBorder="1" applyAlignment="1">
      <alignment horizontal="center" vertical="center" wrapText="1"/>
    </xf>
    <xf numFmtId="0" fontId="29" fillId="2" borderId="42" xfId="9" applyFont="1" applyFill="1" applyBorder="1" applyAlignment="1">
      <alignment horizontal="left" vertical="center" wrapText="1"/>
    </xf>
    <xf numFmtId="0" fontId="1" fillId="2" borderId="15" xfId="9" applyFill="1" applyBorder="1" applyAlignment="1">
      <alignment vertical="center"/>
    </xf>
    <xf numFmtId="0" fontId="1" fillId="2" borderId="16" xfId="9" applyFill="1" applyBorder="1" applyAlignment="1">
      <alignment vertical="center"/>
    </xf>
    <xf numFmtId="0" fontId="3" fillId="2" borderId="16" xfId="9" applyFont="1" applyFill="1" applyBorder="1" applyAlignment="1">
      <alignment vertical="center"/>
    </xf>
    <xf numFmtId="0" fontId="1" fillId="2" borderId="16" xfId="9" applyFill="1" applyBorder="1" applyAlignment="1">
      <alignment horizontal="right" vertical="center"/>
    </xf>
    <xf numFmtId="0" fontId="1" fillId="2" borderId="17" xfId="9" applyFill="1" applyBorder="1" applyAlignment="1">
      <alignment horizontal="left" vertical="center"/>
    </xf>
    <xf numFmtId="0" fontId="34" fillId="5" borderId="36" xfId="0" applyFont="1" applyFill="1" applyBorder="1" applyAlignment="1">
      <alignment horizontal="left" vertical="top" wrapText="1"/>
    </xf>
    <xf numFmtId="0" fontId="34" fillId="5" borderId="36" xfId="0" applyFont="1" applyFill="1" applyBorder="1" applyAlignment="1">
      <alignment horizontal="left" vertical="center" wrapText="1"/>
    </xf>
    <xf numFmtId="0" fontId="34" fillId="5" borderId="36" xfId="0" applyFont="1" applyFill="1" applyBorder="1" applyAlignment="1">
      <alignment horizontal="center" vertical="center" wrapText="1"/>
    </xf>
    <xf numFmtId="166" fontId="34" fillId="5" borderId="36" xfId="0" applyNumberFormat="1" applyFont="1" applyFill="1" applyBorder="1" applyAlignment="1">
      <alignment horizontal="right" vertical="center" wrapText="1"/>
    </xf>
    <xf numFmtId="0" fontId="41" fillId="0" borderId="36" xfId="0" applyFont="1" applyFill="1" applyBorder="1" applyAlignment="1">
      <alignment horizontal="center" vertical="center"/>
    </xf>
    <xf numFmtId="165" fontId="35" fillId="5" borderId="36" xfId="2" applyFont="1" applyFill="1" applyBorder="1" applyAlignment="1">
      <alignment horizontal="center" vertical="center" wrapText="1"/>
    </xf>
    <xf numFmtId="169" fontId="43" fillId="5" borderId="36" xfId="3" applyNumberFormat="1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 wrapText="1"/>
    </xf>
    <xf numFmtId="0" fontId="34" fillId="0" borderId="36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 wrapText="1"/>
    </xf>
    <xf numFmtId="0" fontId="34" fillId="0" borderId="36" xfId="0" applyFont="1" applyFill="1" applyBorder="1" applyAlignment="1">
      <alignment vertical="center" wrapText="1"/>
    </xf>
    <xf numFmtId="0" fontId="45" fillId="0" borderId="36" xfId="0" applyFont="1" applyFill="1" applyBorder="1" applyAlignment="1">
      <alignment horizontal="center" vertical="center" wrapText="1"/>
    </xf>
    <xf numFmtId="10" fontId="45" fillId="0" borderId="36" xfId="0" applyNumberFormat="1" applyFont="1" applyFill="1" applyBorder="1" applyAlignment="1">
      <alignment horizontal="center" vertical="center" wrapText="1"/>
    </xf>
    <xf numFmtId="0" fontId="44" fillId="0" borderId="36" xfId="0" applyFont="1" applyFill="1" applyBorder="1" applyAlignment="1">
      <alignment vertical="center" wrapText="1"/>
    </xf>
    <xf numFmtId="0" fontId="46" fillId="2" borderId="0" xfId="5" applyFont="1" applyFill="1" applyBorder="1" applyAlignment="1">
      <alignment horizontal="left" vertical="center"/>
    </xf>
    <xf numFmtId="17" fontId="27" fillId="2" borderId="0" xfId="5" applyNumberFormat="1" applyFont="1" applyFill="1" applyBorder="1" applyAlignment="1">
      <alignment horizontal="left" vertical="center"/>
    </xf>
    <xf numFmtId="0" fontId="7" fillId="2" borderId="0" xfId="5" applyFont="1" applyFill="1" applyBorder="1" applyAlignment="1">
      <alignment horizontal="right"/>
    </xf>
    <xf numFmtId="17" fontId="27" fillId="2" borderId="0" xfId="5" applyNumberFormat="1" applyFont="1" applyFill="1" applyBorder="1" applyAlignment="1">
      <alignment horizontal="left"/>
    </xf>
    <xf numFmtId="169" fontId="38" fillId="0" borderId="36" xfId="3" applyNumberFormat="1" applyFont="1" applyFill="1" applyBorder="1" applyAlignment="1">
      <alignment horizontal="center" vertical="center" wrapText="1"/>
    </xf>
    <xf numFmtId="43" fontId="38" fillId="0" borderId="36" xfId="0" applyNumberFormat="1" applyFont="1" applyFill="1" applyBorder="1" applyAlignment="1">
      <alignment horizontal="center" vertical="center" wrapText="1"/>
    </xf>
    <xf numFmtId="0" fontId="38" fillId="0" borderId="36" xfId="0" applyFont="1" applyFill="1" applyBorder="1" applyAlignment="1">
      <alignment horizontal="center" vertical="center" wrapText="1"/>
    </xf>
    <xf numFmtId="4" fontId="38" fillId="0" borderId="36" xfId="0" applyNumberFormat="1" applyFont="1" applyFill="1" applyBorder="1" applyAlignment="1">
      <alignment horizontal="center" vertical="center" wrapText="1"/>
    </xf>
    <xf numFmtId="168" fontId="38" fillId="0" borderId="36" xfId="0" applyNumberFormat="1" applyFont="1" applyFill="1" applyBorder="1" applyAlignment="1">
      <alignment horizontal="center" vertical="center" wrapText="1"/>
    </xf>
    <xf numFmtId="0" fontId="1" fillId="2" borderId="0" xfId="9" applyFill="1" applyBorder="1" applyAlignment="1">
      <alignment horizontal="left" vertical="center"/>
    </xf>
    <xf numFmtId="0" fontId="0" fillId="0" borderId="0" xfId="0" applyBorder="1"/>
    <xf numFmtId="10" fontId="23" fillId="2" borderId="8" xfId="10" applyNumberFormat="1" applyFont="1" applyFill="1" applyBorder="1" applyAlignment="1">
      <alignment horizontal="center" vertical="center" wrapText="1"/>
    </xf>
    <xf numFmtId="167" fontId="31" fillId="2" borderId="8" xfId="9" applyNumberFormat="1" applyFont="1" applyFill="1" applyBorder="1" applyAlignment="1">
      <alignment horizontal="left" vertical="center" wrapText="1"/>
    </xf>
    <xf numFmtId="167" fontId="31" fillId="2" borderId="8" xfId="9" applyNumberFormat="1" applyFont="1" applyFill="1" applyBorder="1" applyAlignment="1">
      <alignment vertical="center" wrapText="1"/>
    </xf>
    <xf numFmtId="167" fontId="31" fillId="2" borderId="8" xfId="9" applyNumberFormat="1" applyFont="1" applyFill="1" applyBorder="1" applyAlignment="1">
      <alignment horizontal="right" vertical="center" wrapText="1"/>
    </xf>
    <xf numFmtId="0" fontId="21" fillId="2" borderId="45" xfId="9" applyFont="1" applyFill="1" applyBorder="1" applyAlignment="1">
      <alignment horizontal="center" vertical="center" wrapText="1"/>
    </xf>
    <xf numFmtId="10" fontId="23" fillId="2" borderId="54" xfId="10" applyNumberFormat="1" applyFont="1" applyFill="1" applyBorder="1" applyAlignment="1">
      <alignment horizontal="right" vertical="center" wrapText="1"/>
    </xf>
    <xf numFmtId="0" fontId="34" fillId="8" borderId="9" xfId="11" applyFont="1" applyFill="1" applyBorder="1" applyAlignment="1">
      <alignment horizontal="left" vertical="top" wrapText="1"/>
    </xf>
    <xf numFmtId="0" fontId="34" fillId="8" borderId="10" xfId="11" applyFont="1" applyFill="1" applyBorder="1" applyAlignment="1">
      <alignment horizontal="center" vertical="top" wrapText="1"/>
    </xf>
    <xf numFmtId="0" fontId="34" fillId="8" borderId="11" xfId="11" applyFont="1" applyFill="1" applyBorder="1" applyAlignment="1">
      <alignment horizontal="left" vertical="top" wrapText="1"/>
    </xf>
    <xf numFmtId="0" fontId="34" fillId="8" borderId="12" xfId="11" applyFont="1" applyFill="1" applyBorder="1" applyAlignment="1">
      <alignment horizontal="left" vertical="top" wrapText="1"/>
    </xf>
    <xf numFmtId="0" fontId="34" fillId="8" borderId="12" xfId="11" applyFont="1" applyFill="1" applyBorder="1" applyAlignment="1">
      <alignment horizontal="center" vertical="center" wrapText="1"/>
    </xf>
    <xf numFmtId="0" fontId="34" fillId="8" borderId="14" xfId="11" applyFont="1" applyFill="1" applyBorder="1" applyAlignment="1">
      <alignment horizontal="center" vertical="center" wrapText="1"/>
    </xf>
    <xf numFmtId="0" fontId="48" fillId="0" borderId="0" xfId="11" applyAlignment="1">
      <alignment vertical="center"/>
    </xf>
    <xf numFmtId="0" fontId="48" fillId="0" borderId="0" xfId="11"/>
    <xf numFmtId="0" fontId="35" fillId="8" borderId="15" xfId="11" applyFont="1" applyFill="1" applyBorder="1" applyAlignment="1">
      <alignment horizontal="left" vertical="top" wrapText="1"/>
    </xf>
    <xf numFmtId="0" fontId="35" fillId="8" borderId="16" xfId="11" applyFont="1" applyFill="1" applyBorder="1" applyAlignment="1">
      <alignment horizontal="center" vertical="top" wrapText="1"/>
    </xf>
    <xf numFmtId="0" fontId="35" fillId="8" borderId="17" xfId="11" applyFont="1" applyFill="1" applyBorder="1" applyAlignment="1">
      <alignment horizontal="left" vertical="top" wrapText="1"/>
    </xf>
    <xf numFmtId="0" fontId="35" fillId="8" borderId="18" xfId="11" applyFont="1" applyFill="1" applyBorder="1" applyAlignment="1">
      <alignment horizontal="left" vertical="center" wrapText="1"/>
    </xf>
    <xf numFmtId="10" fontId="35" fillId="8" borderId="18" xfId="11" applyNumberFormat="1" applyFont="1" applyFill="1" applyBorder="1" applyAlignment="1">
      <alignment horizontal="center" vertical="center" wrapText="1"/>
    </xf>
    <xf numFmtId="0" fontId="35" fillId="8" borderId="20" xfId="11" applyFont="1" applyFill="1" applyBorder="1" applyAlignment="1">
      <alignment horizontal="center" vertical="top" wrapText="1"/>
    </xf>
    <xf numFmtId="0" fontId="35" fillId="8" borderId="0" xfId="11" applyFont="1" applyFill="1" applyBorder="1" applyAlignment="1">
      <alignment horizontal="left" vertical="top" wrapText="1"/>
    </xf>
    <xf numFmtId="0" fontId="35" fillId="8" borderId="0" xfId="11" applyFont="1" applyFill="1" applyBorder="1" applyAlignment="1">
      <alignment horizontal="center" vertical="top" wrapText="1"/>
    </xf>
    <xf numFmtId="0" fontId="35" fillId="8" borderId="0" xfId="11" applyFont="1" applyFill="1" applyBorder="1" applyAlignment="1">
      <alignment horizontal="left" vertical="center" wrapText="1"/>
    </xf>
    <xf numFmtId="0" fontId="35" fillId="8" borderId="51" xfId="11" applyFont="1" applyFill="1" applyBorder="1" applyAlignment="1">
      <alignment horizontal="center" vertical="center" wrapText="1"/>
    </xf>
    <xf numFmtId="0" fontId="35" fillId="8" borderId="9" xfId="11" applyFont="1" applyFill="1" applyBorder="1" applyAlignment="1">
      <alignment horizontal="left" vertical="center"/>
    </xf>
    <xf numFmtId="10" fontId="35" fillId="8" borderId="10" xfId="11" applyNumberFormat="1" applyFont="1" applyFill="1" applyBorder="1" applyAlignment="1">
      <alignment horizontal="center" vertical="center" wrapText="1"/>
    </xf>
    <xf numFmtId="0" fontId="48" fillId="0" borderId="11" xfId="11" applyBorder="1" applyAlignment="1">
      <alignment vertical="center"/>
    </xf>
    <xf numFmtId="0" fontId="35" fillId="8" borderId="9" xfId="11" applyFont="1" applyFill="1" applyBorder="1" applyAlignment="1">
      <alignment horizontal="right" vertical="center" wrapText="1"/>
    </xf>
    <xf numFmtId="17" fontId="49" fillId="8" borderId="11" xfId="11" applyNumberFormat="1" applyFont="1" applyFill="1" applyBorder="1" applyAlignment="1">
      <alignment horizontal="left" vertical="center" wrapText="1"/>
    </xf>
    <xf numFmtId="0" fontId="35" fillId="5" borderId="36" xfId="11" applyFont="1" applyFill="1" applyBorder="1" applyAlignment="1">
      <alignment horizontal="left" vertical="top" wrapText="1"/>
    </xf>
    <xf numFmtId="0" fontId="35" fillId="5" borderId="36" xfId="11" applyFont="1" applyFill="1" applyBorder="1" applyAlignment="1">
      <alignment horizontal="center" vertical="top" wrapText="1"/>
    </xf>
    <xf numFmtId="0" fontId="35" fillId="5" borderId="36" xfId="11" applyFont="1" applyFill="1" applyBorder="1" applyAlignment="1">
      <alignment horizontal="center" vertical="center" wrapText="1"/>
    </xf>
    <xf numFmtId="0" fontId="35" fillId="5" borderId="36" xfId="11" applyFont="1" applyFill="1" applyBorder="1" applyAlignment="1">
      <alignment horizontal="right" vertical="top" wrapText="1"/>
    </xf>
    <xf numFmtId="0" fontId="38" fillId="6" borderId="23" xfId="11" applyFont="1" applyFill="1" applyBorder="1" applyAlignment="1">
      <alignment horizontal="left" vertical="top" wrapText="1"/>
    </xf>
    <xf numFmtId="0" fontId="38" fillId="6" borderId="24" xfId="11" applyFont="1" applyFill="1" applyBorder="1" applyAlignment="1">
      <alignment horizontal="left" vertical="top" wrapText="1"/>
    </xf>
    <xf numFmtId="0" fontId="38" fillId="6" borderId="24" xfId="11" applyFont="1" applyFill="1" applyBorder="1" applyAlignment="1">
      <alignment horizontal="left" vertical="center" wrapText="1"/>
    </xf>
    <xf numFmtId="0" fontId="38" fillId="6" borderId="24" xfId="11" applyFont="1" applyFill="1" applyBorder="1" applyAlignment="1">
      <alignment horizontal="right" vertical="center" wrapText="1"/>
    </xf>
    <xf numFmtId="4" fontId="38" fillId="6" borderId="24" xfId="11" applyNumberFormat="1" applyFont="1" applyFill="1" applyBorder="1" applyAlignment="1">
      <alignment horizontal="right" vertical="center" wrapText="1"/>
    </xf>
    <xf numFmtId="168" fontId="39" fillId="7" borderId="25" xfId="11" applyNumberFormat="1" applyFont="1" applyFill="1" applyBorder="1" applyAlignment="1">
      <alignment horizontal="right" vertical="center" wrapText="1"/>
    </xf>
    <xf numFmtId="170" fontId="40" fillId="0" borderId="0" xfId="11" applyNumberFormat="1" applyFont="1" applyAlignment="1">
      <alignment horizontal="right" vertical="center" wrapText="1"/>
    </xf>
    <xf numFmtId="171" fontId="50" fillId="0" borderId="0" xfId="12" applyNumberFormat="1" applyFont="1" applyAlignment="1">
      <alignment vertical="center"/>
    </xf>
    <xf numFmtId="0" fontId="40" fillId="0" borderId="26" xfId="11" applyFont="1" applyBorder="1" applyAlignment="1">
      <alignment horizontal="left" vertical="top" wrapText="1"/>
    </xf>
    <xf numFmtId="0" fontId="40" fillId="0" borderId="27" xfId="11" applyFont="1" applyBorder="1" applyAlignment="1">
      <alignment horizontal="center" vertical="top" wrapText="1"/>
    </xf>
    <xf numFmtId="0" fontId="40" fillId="0" borderId="27" xfId="11" applyFont="1" applyBorder="1" applyAlignment="1">
      <alignment horizontal="left" vertical="top" wrapText="1"/>
    </xf>
    <xf numFmtId="0" fontId="40" fillId="0" borderId="27" xfId="11" applyFont="1" applyBorder="1" applyAlignment="1">
      <alignment horizontal="center" vertical="center" wrapText="1"/>
    </xf>
    <xf numFmtId="43" fontId="40" fillId="0" borderId="27" xfId="12" applyFont="1" applyFill="1" applyBorder="1" applyAlignment="1">
      <alignment horizontal="right" vertical="center" wrapText="1"/>
    </xf>
    <xf numFmtId="4" fontId="40" fillId="0" borderId="27" xfId="11" applyNumberFormat="1" applyFont="1" applyBorder="1" applyAlignment="1">
      <alignment horizontal="right" vertical="center" wrapText="1"/>
    </xf>
    <xf numFmtId="168" fontId="40" fillId="0" borderId="28" xfId="11" applyNumberFormat="1" applyFont="1" applyBorder="1" applyAlignment="1">
      <alignment horizontal="right" vertical="center" wrapText="1"/>
    </xf>
    <xf numFmtId="171" fontId="0" fillId="0" borderId="0" xfId="12" applyNumberFormat="1" applyFont="1" applyAlignment="1">
      <alignment vertical="center"/>
    </xf>
    <xf numFmtId="0" fontId="41" fillId="0" borderId="27" xfId="11" applyFont="1" applyFill="1" applyBorder="1" applyAlignment="1">
      <alignment horizontal="left" vertical="top" wrapText="1"/>
    </xf>
    <xf numFmtId="0" fontId="40" fillId="0" borderId="27" xfId="11" applyFont="1" applyFill="1" applyBorder="1" applyAlignment="1">
      <alignment horizontal="center" vertical="center" wrapText="1"/>
    </xf>
    <xf numFmtId="0" fontId="40" fillId="0" borderId="27" xfId="11" applyFont="1" applyFill="1" applyBorder="1" applyAlignment="1">
      <alignment horizontal="center" vertical="top" wrapText="1"/>
    </xf>
    <xf numFmtId="0" fontId="40" fillId="0" borderId="27" xfId="11" applyFont="1" applyFill="1" applyBorder="1" applyAlignment="1">
      <alignment horizontal="left" vertical="top" wrapText="1"/>
    </xf>
    <xf numFmtId="4" fontId="40" fillId="0" borderId="27" xfId="11" applyNumberFormat="1" applyFont="1" applyFill="1" applyBorder="1" applyAlignment="1">
      <alignment horizontal="right" vertical="center" wrapText="1"/>
    </xf>
    <xf numFmtId="168" fontId="40" fillId="0" borderId="28" xfId="11" applyNumberFormat="1" applyFont="1" applyFill="1" applyBorder="1" applyAlignment="1">
      <alignment horizontal="right" vertical="center" wrapText="1"/>
    </xf>
    <xf numFmtId="0" fontId="40" fillId="0" borderId="29" xfId="11" applyFont="1" applyFill="1" applyBorder="1" applyAlignment="1">
      <alignment horizontal="center" vertical="top" wrapText="1"/>
    </xf>
    <xf numFmtId="0" fontId="40" fillId="0" borderId="29" xfId="11" applyFont="1" applyFill="1" applyBorder="1" applyAlignment="1">
      <alignment horizontal="left" vertical="top" wrapText="1"/>
    </xf>
    <xf numFmtId="0" fontId="40" fillId="0" borderId="29" xfId="11" applyFont="1" applyFill="1" applyBorder="1" applyAlignment="1">
      <alignment horizontal="center" vertical="center" wrapText="1"/>
    </xf>
    <xf numFmtId="43" fontId="40" fillId="0" borderId="29" xfId="12" applyFont="1" applyFill="1" applyBorder="1" applyAlignment="1">
      <alignment horizontal="right" vertical="center" wrapText="1"/>
    </xf>
    <xf numFmtId="4" fontId="40" fillId="0" borderId="29" xfId="11" applyNumberFormat="1" applyFont="1" applyFill="1" applyBorder="1" applyAlignment="1">
      <alignment horizontal="right" vertical="center" wrapText="1"/>
    </xf>
    <xf numFmtId="168" fontId="40" fillId="0" borderId="30" xfId="11" applyNumberFormat="1" applyFont="1" applyFill="1" applyBorder="1" applyAlignment="1">
      <alignment horizontal="right" vertical="center" wrapText="1"/>
    </xf>
    <xf numFmtId="0" fontId="38" fillId="6" borderId="24" xfId="11" applyFont="1" applyFill="1" applyBorder="1" applyAlignment="1">
      <alignment horizontal="center" vertical="top" wrapText="1"/>
    </xf>
    <xf numFmtId="43" fontId="38" fillId="6" borderId="24" xfId="12" applyFont="1" applyFill="1" applyBorder="1" applyAlignment="1">
      <alignment horizontal="right" vertical="center" wrapText="1"/>
    </xf>
    <xf numFmtId="43" fontId="48" fillId="0" borderId="0" xfId="11" applyNumberFormat="1"/>
    <xf numFmtId="0" fontId="40" fillId="0" borderId="31" xfId="11" applyFont="1" applyBorder="1" applyAlignment="1">
      <alignment horizontal="left" vertical="top" wrapText="1"/>
    </xf>
    <xf numFmtId="0" fontId="40" fillId="0" borderId="29" xfId="11" applyFont="1" applyBorder="1" applyAlignment="1">
      <alignment horizontal="center" vertical="top" wrapText="1"/>
    </xf>
    <xf numFmtId="0" fontId="40" fillId="0" borderId="29" xfId="11" applyFont="1" applyBorder="1" applyAlignment="1">
      <alignment horizontal="center" vertical="center" wrapText="1"/>
    </xf>
    <xf numFmtId="0" fontId="40" fillId="0" borderId="32" xfId="11" applyFont="1" applyBorder="1" applyAlignment="1">
      <alignment horizontal="left" vertical="top" wrapText="1"/>
    </xf>
    <xf numFmtId="0" fontId="40" fillId="0" borderId="33" xfId="11" applyFont="1" applyBorder="1" applyAlignment="1">
      <alignment horizontal="center" vertical="top" wrapText="1"/>
    </xf>
    <xf numFmtId="0" fontId="40" fillId="0" borderId="33" xfId="11" applyFont="1" applyBorder="1" applyAlignment="1">
      <alignment horizontal="left" vertical="top" wrapText="1"/>
    </xf>
    <xf numFmtId="0" fontId="40" fillId="0" borderId="33" xfId="11" applyFont="1" applyBorder="1" applyAlignment="1">
      <alignment horizontal="center" vertical="center" wrapText="1"/>
    </xf>
    <xf numFmtId="43" fontId="40" fillId="0" borderId="33" xfId="12" applyFont="1" applyFill="1" applyBorder="1" applyAlignment="1">
      <alignment horizontal="right" vertical="center" wrapText="1"/>
    </xf>
    <xf numFmtId="4" fontId="40" fillId="0" borderId="33" xfId="11" applyNumberFormat="1" applyFont="1" applyFill="1" applyBorder="1" applyAlignment="1">
      <alignment horizontal="right" vertical="center" wrapText="1"/>
    </xf>
    <xf numFmtId="4" fontId="40" fillId="0" borderId="33" xfId="11" applyNumberFormat="1" applyFont="1" applyBorder="1" applyAlignment="1">
      <alignment horizontal="right" vertical="center" wrapText="1"/>
    </xf>
    <xf numFmtId="168" fontId="40" fillId="0" borderId="34" xfId="11" applyNumberFormat="1" applyFont="1" applyBorder="1" applyAlignment="1">
      <alignment horizontal="right" vertical="center" wrapText="1"/>
    </xf>
    <xf numFmtId="0" fontId="40" fillId="0" borderId="21" xfId="11" applyFont="1" applyBorder="1" applyAlignment="1">
      <alignment horizontal="left" vertical="top" wrapText="1"/>
    </xf>
    <xf numFmtId="0" fontId="40" fillId="0" borderId="35" xfId="11" applyFont="1" applyBorder="1" applyAlignment="1">
      <alignment horizontal="center" vertical="top" wrapText="1"/>
    </xf>
    <xf numFmtId="0" fontId="40" fillId="0" borderId="35" xfId="11" applyFont="1" applyBorder="1" applyAlignment="1">
      <alignment horizontal="left" vertical="top" wrapText="1"/>
    </xf>
    <xf numFmtId="0" fontId="40" fillId="0" borderId="35" xfId="11" applyFont="1" applyBorder="1" applyAlignment="1">
      <alignment horizontal="center" vertical="center" wrapText="1"/>
    </xf>
    <xf numFmtId="43" fontId="40" fillId="0" borderId="35" xfId="12" applyFont="1" applyFill="1" applyBorder="1" applyAlignment="1">
      <alignment horizontal="right" vertical="center" wrapText="1"/>
    </xf>
    <xf numFmtId="4" fontId="40" fillId="0" borderId="35" xfId="11" applyNumberFormat="1" applyFont="1" applyBorder="1" applyAlignment="1">
      <alignment horizontal="right" vertical="center" wrapText="1"/>
    </xf>
    <xf numFmtId="168" fontId="40" fillId="0" borderId="22" xfId="11" applyNumberFormat="1" applyFont="1" applyBorder="1" applyAlignment="1">
      <alignment horizontal="right" vertical="center" wrapText="1"/>
    </xf>
    <xf numFmtId="10" fontId="35" fillId="0" borderId="36" xfId="13" applyNumberFormat="1" applyFont="1" applyFill="1" applyBorder="1" applyAlignment="1">
      <alignment vertical="center" wrapText="1"/>
    </xf>
    <xf numFmtId="0" fontId="41" fillId="0" borderId="0" xfId="11" applyFont="1" applyAlignment="1">
      <alignment vertical="top" wrapText="1"/>
    </xf>
    <xf numFmtId="0" fontId="41" fillId="0" borderId="0" xfId="11" applyFont="1" applyAlignment="1">
      <alignment horizontal="center" vertical="top" wrapText="1"/>
    </xf>
    <xf numFmtId="0" fontId="41" fillId="0" borderId="0" xfId="11" applyFont="1" applyAlignment="1">
      <alignment vertical="center" wrapText="1"/>
    </xf>
    <xf numFmtId="0" fontId="35" fillId="0" borderId="0" xfId="11" applyFont="1" applyAlignment="1">
      <alignment vertical="center" wrapText="1"/>
    </xf>
    <xf numFmtId="4" fontId="35" fillId="0" borderId="0" xfId="11" applyNumberFormat="1" applyFont="1" applyAlignment="1">
      <alignment vertical="center" wrapText="1"/>
    </xf>
    <xf numFmtId="0" fontId="35" fillId="0" borderId="0" xfId="11" applyFont="1" applyAlignment="1">
      <alignment vertical="top" wrapText="1"/>
    </xf>
    <xf numFmtId="0" fontId="35" fillId="0" borderId="0" xfId="11" applyFont="1" applyAlignment="1">
      <alignment horizontal="center" vertical="top" wrapText="1"/>
    </xf>
    <xf numFmtId="4" fontId="35" fillId="0" borderId="0" xfId="11" applyNumberFormat="1" applyFont="1" applyAlignment="1">
      <alignment vertical="top" wrapText="1"/>
    </xf>
    <xf numFmtId="0" fontId="48" fillId="0" borderId="0" xfId="11" applyAlignment="1">
      <alignment horizontal="center"/>
    </xf>
    <xf numFmtId="164" fontId="48" fillId="0" borderId="0" xfId="11" applyNumberFormat="1"/>
    <xf numFmtId="0" fontId="35" fillId="8" borderId="0" xfId="11" applyFont="1" applyFill="1" applyAlignment="1">
      <alignment horizontal="left" vertical="top" wrapText="1"/>
    </xf>
    <xf numFmtId="0" fontId="35" fillId="8" borderId="0" xfId="11" applyFont="1" applyFill="1" applyAlignment="1">
      <alignment horizontal="center" vertical="top" wrapText="1"/>
    </xf>
    <xf numFmtId="0" fontId="38" fillId="6" borderId="55" xfId="11" applyFont="1" applyFill="1" applyBorder="1" applyAlignment="1">
      <alignment horizontal="left" vertical="top" wrapText="1"/>
    </xf>
    <xf numFmtId="0" fontId="38" fillId="6" borderId="55" xfId="11" applyFont="1" applyFill="1" applyBorder="1" applyAlignment="1">
      <alignment horizontal="center" vertical="top" wrapText="1"/>
    </xf>
    <xf numFmtId="0" fontId="38" fillId="6" borderId="55" xfId="11" applyFont="1" applyFill="1" applyBorder="1" applyAlignment="1">
      <alignment horizontal="right" vertical="top" wrapText="1"/>
    </xf>
    <xf numFmtId="4" fontId="38" fillId="6" borderId="55" xfId="11" applyNumberFormat="1" applyFont="1" applyFill="1" applyBorder="1" applyAlignment="1">
      <alignment horizontal="right" vertical="top" wrapText="1"/>
    </xf>
    <xf numFmtId="0" fontId="34" fillId="8" borderId="56" xfId="11" applyFont="1" applyFill="1" applyBorder="1" applyAlignment="1">
      <alignment horizontal="left" vertical="top" wrapText="1"/>
    </xf>
    <xf numFmtId="0" fontId="34" fillId="8" borderId="56" xfId="11" applyFont="1" applyFill="1" applyBorder="1" applyAlignment="1">
      <alignment horizontal="center" vertical="top" wrapText="1"/>
    </xf>
    <xf numFmtId="0" fontId="34" fillId="8" borderId="56" xfId="11" applyFont="1" applyFill="1" applyBorder="1" applyAlignment="1">
      <alignment horizontal="right" vertical="top" wrapText="1"/>
    </xf>
    <xf numFmtId="0" fontId="40" fillId="9" borderId="56" xfId="11" applyFont="1" applyFill="1" applyBorder="1" applyAlignment="1">
      <alignment horizontal="left" vertical="top" wrapText="1"/>
    </xf>
    <xf numFmtId="0" fontId="40" fillId="9" borderId="56" xfId="11" applyFont="1" applyFill="1" applyBorder="1" applyAlignment="1">
      <alignment horizontal="center" vertical="top" wrapText="1"/>
    </xf>
    <xf numFmtId="172" fontId="40" fillId="9" borderId="56" xfId="11" applyNumberFormat="1" applyFont="1" applyFill="1" applyBorder="1" applyAlignment="1">
      <alignment horizontal="right" vertical="top" wrapText="1"/>
    </xf>
    <xf numFmtId="4" fontId="40" fillId="9" borderId="56" xfId="11" applyNumberFormat="1" applyFont="1" applyFill="1" applyBorder="1" applyAlignment="1">
      <alignment horizontal="right" vertical="top" wrapText="1"/>
    </xf>
    <xf numFmtId="0" fontId="41" fillId="0" borderId="56" xfId="11" applyFont="1" applyFill="1" applyBorder="1" applyAlignment="1">
      <alignment horizontal="left" vertical="top" wrapText="1"/>
    </xf>
    <xf numFmtId="0" fontId="41" fillId="0" borderId="56" xfId="11" applyFont="1" applyFill="1" applyBorder="1" applyAlignment="1">
      <alignment horizontal="center" vertical="top" wrapText="1"/>
    </xf>
    <xf numFmtId="172" fontId="41" fillId="0" borderId="56" xfId="11" applyNumberFormat="1" applyFont="1" applyFill="1" applyBorder="1" applyAlignment="1">
      <alignment horizontal="right" vertical="top" wrapText="1"/>
    </xf>
    <xf numFmtId="4" fontId="41" fillId="0" borderId="56" xfId="11" applyNumberFormat="1" applyFont="1" applyFill="1" applyBorder="1" applyAlignment="1">
      <alignment horizontal="right" vertical="top" wrapText="1"/>
    </xf>
    <xf numFmtId="0" fontId="48" fillId="0" borderId="0" xfId="11" applyFill="1"/>
    <xf numFmtId="0" fontId="41" fillId="0" borderId="0" xfId="11" applyFont="1" applyFill="1" applyAlignment="1">
      <alignment horizontal="right" vertical="top" wrapText="1"/>
    </xf>
    <xf numFmtId="0" fontId="41" fillId="0" borderId="0" xfId="11" applyFont="1" applyFill="1" applyAlignment="1">
      <alignment horizontal="center" vertical="top" wrapText="1"/>
    </xf>
    <xf numFmtId="4" fontId="41" fillId="0" borderId="0" xfId="11" applyNumberFormat="1" applyFont="1" applyFill="1" applyAlignment="1">
      <alignment horizontal="right" vertical="top" wrapText="1"/>
    </xf>
    <xf numFmtId="0" fontId="35" fillId="0" borderId="0" xfId="11" applyFont="1" applyFill="1" applyAlignment="1">
      <alignment horizontal="right" vertical="top" wrapText="1"/>
    </xf>
    <xf numFmtId="0" fontId="35" fillId="0" borderId="0" xfId="11" applyFont="1" applyFill="1" applyAlignment="1">
      <alignment horizontal="center" vertical="top" wrapText="1"/>
    </xf>
    <xf numFmtId="172" fontId="35" fillId="0" borderId="0" xfId="11" applyNumberFormat="1" applyFont="1" applyFill="1" applyAlignment="1">
      <alignment horizontal="right" vertical="top" wrapText="1"/>
    </xf>
    <xf numFmtId="4" fontId="35" fillId="0" borderId="0" xfId="11" applyNumberFormat="1" applyFont="1" applyFill="1" applyAlignment="1">
      <alignment horizontal="right" vertical="top" wrapText="1"/>
    </xf>
    <xf numFmtId="0" fontId="40" fillId="9" borderId="57" xfId="11" applyFont="1" applyFill="1" applyBorder="1" applyAlignment="1">
      <alignment horizontal="left" vertical="top" wrapText="1"/>
    </xf>
    <xf numFmtId="0" fontId="40" fillId="9" borderId="57" xfId="11" applyFont="1" applyFill="1" applyBorder="1" applyAlignment="1">
      <alignment horizontal="center" vertical="top" wrapText="1"/>
    </xf>
    <xf numFmtId="0" fontId="47" fillId="9" borderId="56" xfId="11" applyFont="1" applyFill="1" applyBorder="1" applyAlignment="1">
      <alignment horizontal="left" vertical="top" wrapText="1"/>
    </xf>
    <xf numFmtId="0" fontId="54" fillId="0" borderId="56" xfId="4" applyFont="1" applyFill="1" applyBorder="1" applyAlignment="1">
      <alignment horizontal="right" vertical="top" wrapText="1"/>
    </xf>
    <xf numFmtId="0" fontId="41" fillId="0" borderId="0" xfId="11" applyFont="1" applyFill="1" applyBorder="1" applyAlignment="1">
      <alignment horizontal="left" vertical="top" wrapText="1"/>
    </xf>
    <xf numFmtId="0" fontId="41" fillId="0" borderId="0" xfId="11" applyFont="1" applyFill="1" applyBorder="1" applyAlignment="1">
      <alignment horizontal="center" vertical="top" wrapText="1"/>
    </xf>
    <xf numFmtId="0" fontId="54" fillId="0" borderId="0" xfId="4" applyFont="1" applyFill="1" applyBorder="1" applyAlignment="1">
      <alignment horizontal="right" vertical="top" wrapText="1"/>
    </xf>
    <xf numFmtId="4" fontId="41" fillId="0" borderId="0" xfId="11" applyNumberFormat="1" applyFont="1" applyFill="1" applyBorder="1" applyAlignment="1">
      <alignment horizontal="right" vertical="top" wrapText="1"/>
    </xf>
    <xf numFmtId="0" fontId="40" fillId="10" borderId="56" xfId="11" applyFont="1" applyFill="1" applyBorder="1" applyAlignment="1">
      <alignment horizontal="center" vertical="top" wrapText="1"/>
    </xf>
    <xf numFmtId="43" fontId="40" fillId="9" borderId="56" xfId="12" applyFont="1" applyFill="1" applyBorder="1" applyAlignment="1">
      <alignment horizontal="right" vertical="top" wrapText="1"/>
    </xf>
    <xf numFmtId="43" fontId="41" fillId="0" borderId="56" xfId="12" applyFont="1" applyFill="1" applyBorder="1" applyAlignment="1">
      <alignment horizontal="right" vertical="center" wrapText="1"/>
    </xf>
    <xf numFmtId="0" fontId="41" fillId="0" borderId="56" xfId="11" applyFont="1" applyFill="1" applyBorder="1" applyAlignment="1">
      <alignment horizontal="right" vertical="center" wrapText="1"/>
    </xf>
    <xf numFmtId="4" fontId="41" fillId="0" borderId="56" xfId="11" applyNumberFormat="1" applyFont="1" applyFill="1" applyBorder="1" applyAlignment="1">
      <alignment horizontal="right" vertical="center" wrapText="1"/>
    </xf>
    <xf numFmtId="0" fontId="40" fillId="0" borderId="56" xfId="11" applyFont="1" applyFill="1" applyBorder="1" applyAlignment="1">
      <alignment horizontal="center" vertical="top" wrapText="1"/>
    </xf>
    <xf numFmtId="2" fontId="41" fillId="0" borderId="0" xfId="11" applyNumberFormat="1" applyFont="1" applyFill="1" applyAlignment="1">
      <alignment horizontal="right" vertical="top" wrapText="1"/>
    </xf>
    <xf numFmtId="0" fontId="41" fillId="0" borderId="0" xfId="11" applyFont="1" applyFill="1" applyAlignment="1">
      <alignment horizontal="left" vertical="top" wrapText="1"/>
    </xf>
    <xf numFmtId="0" fontId="40" fillId="10" borderId="56" xfId="11" applyFont="1" applyFill="1" applyBorder="1" applyAlignment="1">
      <alignment horizontal="left" vertical="top" wrapText="1"/>
    </xf>
    <xf numFmtId="0" fontId="41" fillId="0" borderId="56" xfId="11" applyFont="1" applyFill="1" applyBorder="1" applyAlignment="1">
      <alignment horizontal="center" vertical="center" wrapText="1"/>
    </xf>
    <xf numFmtId="4" fontId="41" fillId="0" borderId="56" xfId="11" applyNumberFormat="1" applyFont="1" applyFill="1" applyBorder="1" applyAlignment="1">
      <alignment vertical="top" wrapText="1"/>
    </xf>
    <xf numFmtId="0" fontId="41" fillId="0" borderId="60" xfId="11" applyFont="1" applyFill="1" applyBorder="1" applyAlignment="1">
      <alignment horizontal="left" vertical="top" wrapText="1"/>
    </xf>
    <xf numFmtId="0" fontId="41" fillId="0" borderId="60" xfId="11" applyFont="1" applyFill="1" applyBorder="1" applyAlignment="1">
      <alignment horizontal="center" vertical="top" wrapText="1"/>
    </xf>
    <xf numFmtId="4" fontId="41" fillId="0" borderId="60" xfId="11" applyNumberFormat="1" applyFont="1" applyFill="1" applyBorder="1" applyAlignment="1">
      <alignment vertical="top" wrapText="1"/>
    </xf>
    <xf numFmtId="43" fontId="41" fillId="0" borderId="60" xfId="12" applyFont="1" applyFill="1" applyBorder="1" applyAlignment="1">
      <alignment horizontal="right" vertical="center" wrapText="1"/>
    </xf>
    <xf numFmtId="4" fontId="41" fillId="0" borderId="60" xfId="11" applyNumberFormat="1" applyFont="1" applyFill="1" applyBorder="1" applyAlignment="1">
      <alignment horizontal="right" vertical="center" wrapText="1"/>
    </xf>
    <xf numFmtId="0" fontId="41" fillId="0" borderId="61" xfId="11" applyFont="1" applyFill="1" applyBorder="1" applyAlignment="1">
      <alignment horizontal="left" vertical="top" wrapText="1"/>
    </xf>
    <xf numFmtId="2" fontId="41" fillId="0" borderId="60" xfId="11" applyNumberFormat="1" applyFont="1" applyFill="1" applyBorder="1" applyAlignment="1">
      <alignment horizontal="right" vertical="center" wrapText="1"/>
    </xf>
    <xf numFmtId="0" fontId="40" fillId="0" borderId="61" xfId="11" applyFont="1" applyFill="1" applyBorder="1" applyAlignment="1">
      <alignment horizontal="left" vertical="top" wrapText="1"/>
    </xf>
    <xf numFmtId="0" fontId="9" fillId="0" borderId="0" xfId="11" applyFont="1" applyFill="1" applyAlignment="1">
      <alignment horizontal="left" vertical="top" wrapText="1"/>
    </xf>
    <xf numFmtId="0" fontId="9" fillId="0" borderId="0" xfId="11" applyFont="1" applyFill="1" applyAlignment="1">
      <alignment horizontal="center" vertical="top" wrapText="1"/>
    </xf>
    <xf numFmtId="172" fontId="9" fillId="0" borderId="0" xfId="11" applyNumberFormat="1" applyFont="1" applyFill="1" applyAlignment="1">
      <alignment horizontal="right" vertical="top" wrapText="1"/>
    </xf>
    <xf numFmtId="0" fontId="9" fillId="0" borderId="0" xfId="11" applyFont="1" applyFill="1" applyAlignment="1">
      <alignment horizontal="right" vertical="top" wrapText="1"/>
    </xf>
    <xf numFmtId="172" fontId="41" fillId="0" borderId="0" xfId="11" applyNumberFormat="1" applyFont="1" applyFill="1" applyBorder="1" applyAlignment="1">
      <alignment horizontal="right" vertical="top" wrapText="1"/>
    </xf>
    <xf numFmtId="0" fontId="40" fillId="9" borderId="60" xfId="11" applyFont="1" applyFill="1" applyBorder="1" applyAlignment="1">
      <alignment horizontal="left" vertical="top" wrapText="1"/>
    </xf>
    <xf numFmtId="0" fontId="40" fillId="9" borderId="60" xfId="11" applyFont="1" applyFill="1" applyBorder="1" applyAlignment="1">
      <alignment horizontal="center" vertical="top" wrapText="1"/>
    </xf>
    <xf numFmtId="172" fontId="40" fillId="9" borderId="60" xfId="11" applyNumberFormat="1" applyFont="1" applyFill="1" applyBorder="1" applyAlignment="1">
      <alignment horizontal="right" vertical="top" wrapText="1"/>
    </xf>
    <xf numFmtId="0" fontId="55" fillId="0" borderId="0" xfId="11" applyFont="1" applyFill="1" applyBorder="1" applyAlignment="1">
      <alignment horizontal="left" vertical="top" wrapText="1"/>
    </xf>
    <xf numFmtId="0" fontId="55" fillId="0" borderId="0" xfId="11" applyFont="1" applyFill="1" applyBorder="1" applyAlignment="1">
      <alignment horizontal="center" vertical="top" wrapText="1"/>
    </xf>
    <xf numFmtId="0" fontId="55" fillId="0" borderId="0" xfId="11" applyFont="1" applyFill="1" applyBorder="1" applyAlignment="1">
      <alignment horizontal="right" vertical="top" wrapText="1"/>
    </xf>
    <xf numFmtId="0" fontId="44" fillId="0" borderId="0" xfId="11" applyFont="1" applyFill="1" applyBorder="1"/>
    <xf numFmtId="0" fontId="9" fillId="0" borderId="0" xfId="11" applyFont="1" applyFill="1" applyBorder="1" applyAlignment="1">
      <alignment horizontal="left" vertical="top" wrapText="1"/>
    </xf>
    <xf numFmtId="0" fontId="9" fillId="0" borderId="0" xfId="11" applyFont="1" applyFill="1" applyBorder="1" applyAlignment="1">
      <alignment horizontal="center" vertical="top" wrapText="1"/>
    </xf>
    <xf numFmtId="172" fontId="9" fillId="0" borderId="0" xfId="11" applyNumberFormat="1" applyFont="1" applyFill="1" applyBorder="1" applyAlignment="1">
      <alignment horizontal="right" vertical="top" wrapText="1"/>
    </xf>
    <xf numFmtId="4" fontId="9" fillId="0" borderId="0" xfId="11" applyNumberFormat="1" applyFont="1" applyFill="1" applyBorder="1" applyAlignment="1">
      <alignment horizontal="right" vertical="top" wrapText="1"/>
    </xf>
    <xf numFmtId="0" fontId="34" fillId="8" borderId="0" xfId="11" applyFont="1" applyFill="1" applyBorder="1" applyAlignment="1">
      <alignment horizontal="left" vertical="top" wrapText="1"/>
    </xf>
    <xf numFmtId="0" fontId="34" fillId="8" borderId="0" xfId="11" applyFont="1" applyFill="1" applyBorder="1" applyAlignment="1">
      <alignment horizontal="center" vertical="top" wrapText="1"/>
    </xf>
    <xf numFmtId="0" fontId="34" fillId="8" borderId="0" xfId="11" applyFont="1" applyFill="1" applyBorder="1" applyAlignment="1">
      <alignment horizontal="right" vertical="top" wrapText="1"/>
    </xf>
    <xf numFmtId="0" fontId="47" fillId="9" borderId="0" xfId="11" applyFont="1" applyFill="1" applyBorder="1" applyAlignment="1">
      <alignment horizontal="left" vertical="top" wrapText="1"/>
    </xf>
    <xf numFmtId="0" fontId="47" fillId="9" borderId="0" xfId="11" applyFont="1" applyFill="1" applyBorder="1" applyAlignment="1">
      <alignment horizontal="center" vertical="top" wrapText="1"/>
    </xf>
    <xf numFmtId="172" fontId="47" fillId="9" borderId="0" xfId="11" applyNumberFormat="1" applyFont="1" applyFill="1" applyBorder="1" applyAlignment="1">
      <alignment horizontal="right" vertical="top" wrapText="1"/>
    </xf>
    <xf numFmtId="4" fontId="47" fillId="9" borderId="0" xfId="11" applyNumberFormat="1" applyFont="1" applyFill="1" applyBorder="1" applyAlignment="1">
      <alignment horizontal="right" vertical="top" wrapText="1"/>
    </xf>
    <xf numFmtId="0" fontId="48" fillId="0" borderId="0" xfId="11" applyFill="1" applyBorder="1"/>
    <xf numFmtId="0" fontId="47" fillId="0" borderId="0" xfId="11" applyFont="1" applyFill="1" applyBorder="1" applyAlignment="1">
      <alignment horizontal="center" vertical="center" wrapText="1"/>
    </xf>
    <xf numFmtId="0" fontId="47" fillId="0" borderId="0" xfId="11" applyFont="1" applyFill="1" applyBorder="1" applyAlignment="1">
      <alignment horizontal="center" vertical="top" wrapText="1"/>
    </xf>
    <xf numFmtId="0" fontId="47" fillId="0" borderId="0" xfId="11" applyFont="1" applyFill="1" applyBorder="1" applyAlignment="1">
      <alignment horizontal="right" vertical="top" wrapText="1"/>
    </xf>
    <xf numFmtId="0" fontId="47" fillId="0" borderId="0" xfId="11" applyFont="1" applyFill="1" applyBorder="1" applyAlignment="1">
      <alignment horizontal="left" vertical="top" wrapText="1"/>
    </xf>
    <xf numFmtId="0" fontId="56" fillId="0" borderId="0" xfId="11" applyFont="1" applyFill="1" applyBorder="1" applyAlignment="1">
      <alignment horizontal="right" vertical="top" wrapText="1"/>
    </xf>
    <xf numFmtId="0" fontId="57" fillId="0" borderId="0" xfId="11" applyFont="1" applyFill="1" applyBorder="1" applyAlignment="1">
      <alignment horizontal="center"/>
    </xf>
    <xf numFmtId="0" fontId="56" fillId="0" borderId="0" xfId="11" applyFont="1" applyFill="1" applyBorder="1" applyAlignment="1">
      <alignment horizontal="center" vertical="top" wrapText="1"/>
    </xf>
    <xf numFmtId="0" fontId="56" fillId="0" borderId="0" xfId="11" applyFont="1" applyFill="1" applyBorder="1" applyAlignment="1">
      <alignment horizontal="center" vertical="center" wrapText="1"/>
    </xf>
    <xf numFmtId="0" fontId="57" fillId="0" borderId="0" xfId="11" applyFont="1" applyFill="1" applyBorder="1"/>
    <xf numFmtId="0" fontId="58" fillId="0" borderId="0" xfId="11" applyFont="1" applyFill="1" applyBorder="1" applyAlignment="1">
      <alignment horizontal="left" vertical="top" wrapText="1"/>
    </xf>
    <xf numFmtId="0" fontId="58" fillId="0" borderId="0" xfId="11" applyFont="1" applyFill="1" applyBorder="1" applyAlignment="1">
      <alignment horizontal="center" vertical="top" wrapText="1"/>
    </xf>
    <xf numFmtId="0" fontId="58" fillId="0" borderId="0" xfId="11" applyFont="1" applyFill="1" applyBorder="1" applyAlignment="1">
      <alignment horizontal="right" vertical="top" wrapText="1"/>
    </xf>
    <xf numFmtId="4" fontId="59" fillId="0" borderId="0" xfId="11" applyNumberFormat="1" applyFont="1" applyFill="1" applyBorder="1" applyAlignment="1">
      <alignment horizontal="right" vertical="top" wrapText="1"/>
    </xf>
    <xf numFmtId="0" fontId="34" fillId="0" borderId="56" xfId="11" applyFont="1" applyFill="1" applyBorder="1" applyAlignment="1">
      <alignment vertical="top" wrapText="1"/>
    </xf>
    <xf numFmtId="0" fontId="34" fillId="0" borderId="60" xfId="11" applyFont="1" applyFill="1" applyBorder="1" applyAlignment="1">
      <alignment vertical="top" wrapText="1"/>
    </xf>
    <xf numFmtId="0" fontId="56" fillId="0" borderId="62" xfId="11" applyFont="1" applyFill="1" applyBorder="1" applyAlignment="1">
      <alignment vertical="top" wrapText="1"/>
    </xf>
    <xf numFmtId="0" fontId="41" fillId="0" borderId="56" xfId="11" applyFont="1" applyFill="1" applyBorder="1" applyAlignment="1">
      <alignment horizontal="right" vertical="top" wrapText="1"/>
    </xf>
    <xf numFmtId="0" fontId="41" fillId="0" borderId="56" xfId="11" applyFont="1" applyFill="1" applyBorder="1" applyAlignment="1">
      <alignment vertical="top" wrapText="1"/>
    </xf>
    <xf numFmtId="173" fontId="41" fillId="0" borderId="56" xfId="11" applyNumberFormat="1" applyFont="1" applyFill="1" applyBorder="1" applyAlignment="1">
      <alignment horizontal="right" vertical="top" wrapText="1"/>
    </xf>
    <xf numFmtId="172" fontId="47" fillId="0" borderId="0" xfId="11" applyNumberFormat="1" applyFont="1" applyFill="1" applyBorder="1" applyAlignment="1">
      <alignment horizontal="right" vertical="top" wrapText="1"/>
    </xf>
    <xf numFmtId="4" fontId="47" fillId="0" borderId="0" xfId="11" applyNumberFormat="1" applyFont="1" applyFill="1" applyBorder="1" applyAlignment="1">
      <alignment horizontal="right" vertical="top" wrapText="1"/>
    </xf>
    <xf numFmtId="173" fontId="43" fillId="0" borderId="58" xfId="11" applyNumberFormat="1" applyFont="1" applyFill="1" applyBorder="1" applyAlignment="1">
      <alignment horizontal="right" vertical="top" wrapText="1"/>
    </xf>
    <xf numFmtId="0" fontId="38" fillId="6" borderId="56" xfId="11" applyFont="1" applyFill="1" applyBorder="1" applyAlignment="1">
      <alignment horizontal="left" vertical="top" wrapText="1"/>
    </xf>
    <xf numFmtId="0" fontId="38" fillId="6" borderId="56" xfId="11" applyFont="1" applyFill="1" applyBorder="1" applyAlignment="1">
      <alignment horizontal="center" vertical="top" wrapText="1"/>
    </xf>
    <xf numFmtId="0" fontId="38" fillId="6" borderId="56" xfId="11" applyFont="1" applyFill="1" applyBorder="1" applyAlignment="1">
      <alignment horizontal="right" vertical="top" wrapText="1"/>
    </xf>
    <xf numFmtId="4" fontId="38" fillId="6" borderId="56" xfId="11" applyNumberFormat="1" applyFont="1" applyFill="1" applyBorder="1" applyAlignment="1">
      <alignment horizontal="right" vertical="top" wrapText="1"/>
    </xf>
    <xf numFmtId="43" fontId="41" fillId="0" borderId="56" xfId="12" applyFont="1" applyFill="1" applyBorder="1" applyAlignment="1">
      <alignment horizontal="right" vertical="top" wrapText="1"/>
    </xf>
    <xf numFmtId="0" fontId="41" fillId="0" borderId="0" xfId="11" applyFont="1" applyFill="1" applyAlignment="1">
      <alignment vertical="top" wrapText="1"/>
    </xf>
    <xf numFmtId="174" fontId="41" fillId="0" borderId="0" xfId="11" applyNumberFormat="1" applyFont="1" applyFill="1" applyAlignment="1">
      <alignment horizontal="right" vertical="top" wrapText="1"/>
    </xf>
    <xf numFmtId="0" fontId="35" fillId="8" borderId="0" xfId="11" applyFont="1" applyFill="1" applyAlignment="1">
      <alignment horizontal="right" vertical="top" wrapText="1"/>
    </xf>
    <xf numFmtId="172" fontId="35" fillId="8" borderId="0" xfId="11" applyNumberFormat="1" applyFont="1" applyFill="1" applyAlignment="1">
      <alignment horizontal="right" vertical="top" wrapText="1"/>
    </xf>
    <xf numFmtId="4" fontId="35" fillId="8" borderId="0" xfId="11" applyNumberFormat="1" applyFont="1" applyFill="1" applyAlignment="1">
      <alignment horizontal="right" vertical="top" wrapText="1"/>
    </xf>
    <xf numFmtId="43" fontId="41" fillId="0" borderId="0" xfId="12" applyFont="1" applyFill="1" applyAlignment="1">
      <alignment horizontal="right" vertical="top" wrapText="1"/>
    </xf>
    <xf numFmtId="0" fontId="34" fillId="0" borderId="56" xfId="11" applyFont="1" applyFill="1" applyBorder="1" applyAlignment="1">
      <alignment horizontal="right" vertical="top" wrapText="1"/>
    </xf>
    <xf numFmtId="173" fontId="41" fillId="0" borderId="58" xfId="11" applyNumberFormat="1" applyFont="1" applyFill="1" applyBorder="1" applyAlignment="1">
      <alignment horizontal="right" vertical="top" wrapText="1"/>
    </xf>
    <xf numFmtId="173" fontId="35" fillId="0" borderId="0" xfId="11" applyNumberFormat="1" applyFont="1" applyFill="1" applyAlignment="1">
      <alignment horizontal="right" vertical="top" wrapText="1"/>
    </xf>
    <xf numFmtId="0" fontId="34" fillId="0" borderId="56" xfId="11" applyFont="1" applyFill="1" applyBorder="1" applyAlignment="1">
      <alignment horizontal="left" vertical="top" wrapText="1"/>
    </xf>
    <xf numFmtId="0" fontId="34" fillId="0" borderId="56" xfId="11" applyFont="1" applyFill="1" applyBorder="1" applyAlignment="1">
      <alignment horizontal="center" vertical="top" wrapText="1"/>
    </xf>
    <xf numFmtId="0" fontId="48" fillId="0" borderId="0" xfId="11" applyFill="1" applyAlignment="1">
      <alignment horizontal="center"/>
    </xf>
    <xf numFmtId="0" fontId="19" fillId="2" borderId="37" xfId="4" applyFont="1" applyFill="1" applyBorder="1" applyAlignment="1">
      <alignment vertical="center" wrapText="1"/>
    </xf>
    <xf numFmtId="0" fontId="19" fillId="2" borderId="0" xfId="4" applyFont="1" applyFill="1" applyBorder="1" applyAlignment="1">
      <alignment vertical="center" wrapText="1"/>
    </xf>
    <xf numFmtId="0" fontId="18" fillId="2" borderId="37" xfId="4" applyFont="1" applyFill="1" applyBorder="1" applyAlignment="1">
      <alignment vertical="center"/>
    </xf>
    <xf numFmtId="0" fontId="18" fillId="2" borderId="0" xfId="4" applyFont="1" applyFill="1" applyBorder="1" applyAlignment="1">
      <alignment vertical="center"/>
    </xf>
    <xf numFmtId="0" fontId="19" fillId="2" borderId="5" xfId="4" applyFont="1" applyFill="1" applyBorder="1" applyAlignment="1">
      <alignment vertical="center" wrapText="1"/>
    </xf>
    <xf numFmtId="10" fontId="17" fillId="2" borderId="3" xfId="14" applyNumberFormat="1" applyFont="1" applyFill="1" applyBorder="1" applyAlignment="1">
      <alignment horizontal="left" vertical="center" wrapText="1"/>
    </xf>
    <xf numFmtId="4" fontId="19" fillId="2" borderId="0" xfId="14" applyNumberFormat="1" applyFont="1" applyFill="1" applyBorder="1" applyAlignment="1">
      <alignment horizontal="center" vertical="center" wrapText="1"/>
    </xf>
    <xf numFmtId="4" fontId="18" fillId="2" borderId="0" xfId="14" applyNumberFormat="1" applyFont="1" applyFill="1" applyBorder="1" applyAlignment="1">
      <alignment horizontal="center" vertical="center" wrapText="1"/>
    </xf>
    <xf numFmtId="0" fontId="18" fillId="2" borderId="0" xfId="14" applyFont="1" applyFill="1" applyBorder="1" applyAlignment="1">
      <alignment vertical="center"/>
    </xf>
    <xf numFmtId="10" fontId="19" fillId="2" borderId="5" xfId="13" applyNumberFormat="1" applyFont="1" applyFill="1" applyBorder="1" applyAlignment="1">
      <alignment horizontal="left" vertical="center" wrapText="1"/>
    </xf>
    <xf numFmtId="10" fontId="24" fillId="4" borderId="1" xfId="13" applyNumberFormat="1" applyFont="1" applyFill="1" applyBorder="1" applyAlignment="1">
      <alignment horizontal="center" vertical="center" wrapText="1"/>
    </xf>
    <xf numFmtId="0" fontId="35" fillId="5" borderId="36" xfId="11" applyFont="1" applyFill="1" applyBorder="1" applyAlignment="1">
      <alignment horizontal="right" vertical="center" wrapText="1"/>
    </xf>
    <xf numFmtId="164" fontId="35" fillId="5" borderId="36" xfId="11" applyNumberFormat="1" applyFont="1" applyFill="1" applyBorder="1" applyAlignment="1">
      <alignment horizontal="center" vertical="center" wrapText="1"/>
    </xf>
    <xf numFmtId="0" fontId="34" fillId="8" borderId="13" xfId="11" applyFont="1" applyFill="1" applyBorder="1" applyAlignment="1">
      <alignment horizontal="center" vertical="center" wrapText="1"/>
    </xf>
    <xf numFmtId="0" fontId="34" fillId="8" borderId="14" xfId="11" applyFont="1" applyFill="1" applyBorder="1" applyAlignment="1">
      <alignment horizontal="center" vertical="center" wrapText="1"/>
    </xf>
    <xf numFmtId="0" fontId="34" fillId="8" borderId="13" xfId="11" applyFont="1" applyFill="1" applyBorder="1" applyAlignment="1">
      <alignment horizontal="center" vertical="top"/>
    </xf>
    <xf numFmtId="0" fontId="34" fillId="8" borderId="14" xfId="11" applyFont="1" applyFill="1" applyBorder="1" applyAlignment="1">
      <alignment horizontal="center" vertical="top"/>
    </xf>
    <xf numFmtId="0" fontId="35" fillId="8" borderId="19" xfId="11" applyFont="1" applyFill="1" applyBorder="1" applyAlignment="1">
      <alignment horizontal="center" vertical="center" wrapText="1"/>
    </xf>
    <xf numFmtId="0" fontId="35" fillId="8" borderId="20" xfId="11" applyFont="1" applyFill="1" applyBorder="1" applyAlignment="1">
      <alignment horizontal="center" vertical="center" wrapText="1"/>
    </xf>
    <xf numFmtId="0" fontId="49" fillId="8" borderId="19" xfId="11" applyFont="1" applyFill="1" applyBorder="1" applyAlignment="1">
      <alignment horizontal="center" vertical="top" wrapText="1"/>
    </xf>
    <xf numFmtId="0" fontId="49" fillId="8" borderId="20" xfId="11" applyFont="1" applyFill="1" applyBorder="1" applyAlignment="1">
      <alignment horizontal="center" vertical="top" wrapText="1"/>
    </xf>
    <xf numFmtId="0" fontId="34" fillId="5" borderId="21" xfId="11" applyFont="1" applyFill="1" applyBorder="1" applyAlignment="1">
      <alignment horizontal="center" vertical="center" wrapText="1"/>
    </xf>
    <xf numFmtId="0" fontId="48" fillId="5" borderId="35" xfId="11" applyFill="1" applyBorder="1" applyAlignment="1">
      <alignment vertical="center"/>
    </xf>
    <xf numFmtId="0" fontId="48" fillId="5" borderId="22" xfId="11" applyFill="1" applyBorder="1" applyAlignment="1">
      <alignment vertical="center"/>
    </xf>
    <xf numFmtId="0" fontId="38" fillId="6" borderId="24" xfId="11" applyFont="1" applyFill="1" applyBorder="1" applyAlignment="1">
      <alignment horizontal="center" vertical="top" wrapText="1"/>
    </xf>
    <xf numFmtId="0" fontId="31" fillId="2" borderId="37" xfId="9" applyFont="1" applyFill="1" applyBorder="1" applyAlignment="1">
      <alignment horizontal="right" vertical="center" wrapText="1"/>
    </xf>
    <xf numFmtId="0" fontId="31" fillId="2" borderId="0" xfId="9" applyFont="1" applyFill="1" applyBorder="1" applyAlignment="1">
      <alignment horizontal="right" vertical="center" wrapText="1"/>
    </xf>
    <xf numFmtId="0" fontId="33" fillId="2" borderId="37" xfId="9" applyFont="1" applyFill="1" applyBorder="1" applyAlignment="1">
      <alignment horizontal="center" vertical="center"/>
    </xf>
    <xf numFmtId="0" fontId="33" fillId="2" borderId="0" xfId="9" applyFont="1" applyFill="1" applyBorder="1" applyAlignment="1">
      <alignment horizontal="center" vertical="center"/>
    </xf>
    <xf numFmtId="0" fontId="33" fillId="2" borderId="38" xfId="9" applyFont="1" applyFill="1" applyBorder="1" applyAlignment="1">
      <alignment horizontal="center" vertical="center"/>
    </xf>
    <xf numFmtId="0" fontId="6" fillId="2" borderId="0" xfId="6" applyFont="1" applyFill="1" applyBorder="1" applyAlignment="1">
      <alignment horizontal="left" vertical="center"/>
    </xf>
    <xf numFmtId="0" fontId="6" fillId="2" borderId="38" xfId="6" applyFont="1" applyFill="1" applyBorder="1" applyAlignment="1">
      <alignment horizontal="left" vertical="center"/>
    </xf>
    <xf numFmtId="0" fontId="10" fillId="2" borderId="0" xfId="7" applyNumberFormat="1" applyFont="1" applyFill="1" applyBorder="1" applyAlignment="1">
      <alignment horizontal="left" vertical="top" wrapText="1"/>
    </xf>
    <xf numFmtId="0" fontId="10" fillId="2" borderId="38" xfId="7" applyNumberFormat="1" applyFont="1" applyFill="1" applyBorder="1" applyAlignment="1">
      <alignment horizontal="left" vertical="top" wrapText="1"/>
    </xf>
    <xf numFmtId="0" fontId="15" fillId="3" borderId="37" xfId="9" applyFont="1" applyFill="1" applyBorder="1" applyAlignment="1">
      <alignment horizontal="center" vertical="center"/>
    </xf>
    <xf numFmtId="0" fontId="15" fillId="3" borderId="0" xfId="9" applyFont="1" applyFill="1" applyBorder="1" applyAlignment="1">
      <alignment horizontal="center" vertical="center"/>
    </xf>
    <xf numFmtId="0" fontId="15" fillId="3" borderId="38" xfId="9" applyFont="1" applyFill="1" applyBorder="1" applyAlignment="1">
      <alignment horizontal="center" vertical="center"/>
    </xf>
    <xf numFmtId="0" fontId="42" fillId="7" borderId="0" xfId="9" applyFont="1" applyFill="1" applyBorder="1" applyAlignment="1">
      <alignment horizontal="left" vertical="center" wrapText="1"/>
    </xf>
    <xf numFmtId="10" fontId="28" fillId="4" borderId="49" xfId="10" applyNumberFormat="1" applyFont="1" applyFill="1" applyBorder="1" applyAlignment="1">
      <alignment horizontal="center" vertical="center" wrapText="1"/>
    </xf>
    <xf numFmtId="10" fontId="28" fillId="4" borderId="50" xfId="10" applyNumberFormat="1" applyFont="1" applyFill="1" applyBorder="1" applyAlignment="1">
      <alignment horizontal="center" vertical="center" wrapText="1"/>
    </xf>
    <xf numFmtId="0" fontId="6" fillId="2" borderId="0" xfId="6" applyFont="1" applyFill="1" applyBorder="1" applyAlignment="1">
      <alignment horizontal="center" vertical="center"/>
    </xf>
    <xf numFmtId="0" fontId="7" fillId="2" borderId="0" xfId="6" applyFont="1" applyFill="1" applyBorder="1" applyAlignment="1">
      <alignment horizontal="left" vertical="center"/>
    </xf>
    <xf numFmtId="0" fontId="7" fillId="2" borderId="38" xfId="6" applyFont="1" applyFill="1" applyBorder="1" applyAlignment="1">
      <alignment horizontal="left" vertical="center"/>
    </xf>
    <xf numFmtId="0" fontId="8" fillId="2" borderId="0" xfId="5" applyFont="1" applyFill="1" applyBorder="1" applyAlignment="1">
      <alignment horizontal="center" vertical="center"/>
    </xf>
    <xf numFmtId="0" fontId="10" fillId="2" borderId="0" xfId="7" applyNumberFormat="1" applyFont="1" applyFill="1" applyBorder="1" applyAlignment="1">
      <alignment horizontal="left" vertical="center" wrapText="1"/>
    </xf>
    <xf numFmtId="0" fontId="10" fillId="2" borderId="38" xfId="7" applyNumberFormat="1" applyFont="1" applyFill="1" applyBorder="1" applyAlignment="1">
      <alignment horizontal="left" vertical="center" wrapText="1"/>
    </xf>
    <xf numFmtId="0" fontId="6" fillId="2" borderId="0" xfId="5" applyFont="1" applyFill="1" applyBorder="1" applyAlignment="1">
      <alignment horizontal="center" vertical="center"/>
    </xf>
    <xf numFmtId="0" fontId="15" fillId="3" borderId="37" xfId="4" applyFont="1" applyFill="1" applyBorder="1" applyAlignment="1">
      <alignment horizontal="center" vertical="center"/>
    </xf>
    <xf numFmtId="0" fontId="15" fillId="3" borderId="0" xfId="4" applyFont="1" applyFill="1" applyBorder="1" applyAlignment="1">
      <alignment horizontal="center" vertical="center"/>
    </xf>
    <xf numFmtId="0" fontId="15" fillId="3" borderId="38" xfId="4" applyFont="1" applyFill="1" applyBorder="1" applyAlignment="1">
      <alignment horizontal="center" vertical="center"/>
    </xf>
    <xf numFmtId="0" fontId="2" fillId="4" borderId="2" xfId="4" applyFont="1" applyFill="1" applyBorder="1" applyAlignment="1">
      <alignment horizontal="left" vertical="center" wrapText="1"/>
    </xf>
    <xf numFmtId="0" fontId="2" fillId="4" borderId="3" xfId="4" applyFont="1" applyFill="1" applyBorder="1" applyAlignment="1">
      <alignment horizontal="left" vertical="center" wrapText="1"/>
    </xf>
    <xf numFmtId="0" fontId="2" fillId="4" borderId="4" xfId="4" applyFont="1" applyFill="1" applyBorder="1" applyAlignment="1">
      <alignment horizontal="left" vertical="center" wrapText="1"/>
    </xf>
    <xf numFmtId="0" fontId="17" fillId="2" borderId="5" xfId="4" applyFont="1" applyFill="1" applyBorder="1" applyAlignment="1">
      <alignment horizontal="left" vertical="center" wrapText="1"/>
    </xf>
    <xf numFmtId="0" fontId="25" fillId="2" borderId="37" xfId="4" applyFont="1" applyFill="1" applyBorder="1" applyAlignment="1">
      <alignment horizontal="left" vertical="center" wrapText="1"/>
    </xf>
    <xf numFmtId="0" fontId="25" fillId="2" borderId="0" xfId="4" applyFont="1" applyFill="1" applyBorder="1" applyAlignment="1">
      <alignment horizontal="left" vertical="center" wrapText="1"/>
    </xf>
    <xf numFmtId="0" fontId="25" fillId="2" borderId="38" xfId="4" applyFont="1" applyFill="1" applyBorder="1" applyAlignment="1">
      <alignment horizontal="left" vertical="center" wrapText="1"/>
    </xf>
    <xf numFmtId="0" fontId="24" fillId="4" borderId="2" xfId="4" applyFont="1" applyFill="1" applyBorder="1" applyAlignment="1">
      <alignment horizontal="left" vertical="center" wrapText="1"/>
    </xf>
    <xf numFmtId="0" fontId="24" fillId="4" borderId="3" xfId="4" applyFont="1" applyFill="1" applyBorder="1" applyAlignment="1">
      <alignment horizontal="left" vertical="center" wrapText="1"/>
    </xf>
    <xf numFmtId="0" fontId="24" fillId="4" borderId="4" xfId="4" applyFont="1" applyFill="1" applyBorder="1" applyAlignment="1">
      <alignment horizontal="left" vertical="center" wrapText="1"/>
    </xf>
    <xf numFmtId="0" fontId="28" fillId="4" borderId="2" xfId="9" applyFont="1" applyFill="1" applyBorder="1" applyAlignment="1">
      <alignment horizontal="left" vertical="center" wrapText="1"/>
    </xf>
    <xf numFmtId="0" fontId="28" fillId="4" borderId="3" xfId="9" applyFont="1" applyFill="1" applyBorder="1" applyAlignment="1">
      <alignment horizontal="left" vertical="center" wrapText="1"/>
    </xf>
    <xf numFmtId="0" fontId="28" fillId="4" borderId="4" xfId="9" applyFont="1" applyFill="1" applyBorder="1" applyAlignment="1">
      <alignment horizontal="left" vertical="center" wrapText="1"/>
    </xf>
    <xf numFmtId="167" fontId="28" fillId="4" borderId="6" xfId="9" applyNumberFormat="1" applyFont="1" applyFill="1" applyBorder="1" applyAlignment="1">
      <alignment horizontal="center" vertical="center" wrapText="1"/>
    </xf>
    <xf numFmtId="167" fontId="28" fillId="4" borderId="7" xfId="9" applyNumberFormat="1" applyFont="1" applyFill="1" applyBorder="1" applyAlignment="1">
      <alignment horizontal="center" vertical="center" wrapText="1"/>
    </xf>
    <xf numFmtId="167" fontId="28" fillId="4" borderId="38" xfId="9" applyNumberFormat="1" applyFont="1" applyFill="1" applyBorder="1" applyAlignment="1">
      <alignment horizontal="center" vertical="center" wrapText="1"/>
    </xf>
    <xf numFmtId="0" fontId="29" fillId="2" borderId="5" xfId="9" applyFont="1" applyFill="1" applyBorder="1" applyAlignment="1">
      <alignment horizontal="left" vertical="center" wrapText="1"/>
    </xf>
    <xf numFmtId="0" fontId="31" fillId="2" borderId="5" xfId="9" applyFont="1" applyFill="1" applyBorder="1" applyAlignment="1">
      <alignment horizontal="left" vertical="center" wrapText="1"/>
    </xf>
    <xf numFmtId="167" fontId="32" fillId="2" borderId="5" xfId="9" applyNumberFormat="1" applyFont="1" applyFill="1" applyBorder="1" applyAlignment="1">
      <alignment horizontal="center" vertical="center" wrapText="1"/>
    </xf>
    <xf numFmtId="167" fontId="32" fillId="2" borderId="44" xfId="9" applyNumberFormat="1" applyFont="1" applyFill="1" applyBorder="1" applyAlignment="1">
      <alignment horizontal="center" vertical="center" wrapText="1"/>
    </xf>
    <xf numFmtId="0" fontId="29" fillId="2" borderId="8" xfId="9" applyFont="1" applyFill="1" applyBorder="1" applyAlignment="1">
      <alignment horizontal="left" vertical="center" wrapText="1"/>
    </xf>
    <xf numFmtId="0" fontId="28" fillId="0" borderId="0" xfId="9" applyFont="1" applyFill="1" applyBorder="1" applyAlignment="1">
      <alignment horizontal="left" vertical="center" wrapText="1"/>
    </xf>
    <xf numFmtId="0" fontId="31" fillId="0" borderId="0" xfId="9" applyFont="1" applyFill="1" applyBorder="1" applyAlignment="1">
      <alignment horizontal="left" vertical="center" wrapText="1"/>
    </xf>
    <xf numFmtId="0" fontId="28" fillId="4" borderId="15" xfId="9" applyFont="1" applyFill="1" applyBorder="1" applyAlignment="1">
      <alignment horizontal="center" vertical="center" wrapText="1"/>
    </xf>
    <xf numFmtId="0" fontId="28" fillId="4" borderId="16" xfId="9" applyFont="1" applyFill="1" applyBorder="1" applyAlignment="1">
      <alignment horizontal="center" vertical="center" wrapText="1"/>
    </xf>
    <xf numFmtId="0" fontId="28" fillId="4" borderId="46" xfId="9" applyFont="1" applyFill="1" applyBorder="1" applyAlignment="1">
      <alignment horizontal="center" vertical="center" wrapText="1"/>
    </xf>
    <xf numFmtId="167" fontId="28" fillId="4" borderId="47" xfId="9" applyNumberFormat="1" applyFont="1" applyFill="1" applyBorder="1" applyAlignment="1">
      <alignment horizontal="center" vertical="center" wrapText="1"/>
    </xf>
    <xf numFmtId="167" fontId="28" fillId="4" borderId="46" xfId="9" applyNumberFormat="1" applyFont="1" applyFill="1" applyBorder="1" applyAlignment="1">
      <alignment horizontal="center" vertical="center" wrapText="1"/>
    </xf>
    <xf numFmtId="167" fontId="28" fillId="4" borderId="17" xfId="9" applyNumberFormat="1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wrapText="1"/>
    </xf>
    <xf numFmtId="0" fontId="34" fillId="0" borderId="35" xfId="0" applyFont="1" applyFill="1" applyBorder="1" applyAlignment="1">
      <alignment horizontal="center" wrapText="1"/>
    </xf>
    <xf numFmtId="0" fontId="34" fillId="0" borderId="22" xfId="0" applyFont="1" applyFill="1" applyBorder="1" applyAlignment="1">
      <alignment horizontal="center" wrapText="1"/>
    </xf>
    <xf numFmtId="0" fontId="34" fillId="0" borderId="36" xfId="0" applyFont="1" applyFill="1" applyBorder="1" applyAlignment="1">
      <alignment horizontal="center" vertical="center" wrapText="1"/>
    </xf>
    <xf numFmtId="0" fontId="36" fillId="5" borderId="21" xfId="0" applyFont="1" applyFill="1" applyBorder="1" applyAlignment="1">
      <alignment horizontal="center" vertical="center" wrapText="1"/>
    </xf>
    <xf numFmtId="0" fontId="36" fillId="5" borderId="35" xfId="0" applyFont="1" applyFill="1" applyBorder="1" applyAlignment="1">
      <alignment horizontal="center" vertical="center" wrapText="1"/>
    </xf>
    <xf numFmtId="0" fontId="35" fillId="0" borderId="36" xfId="0" applyFont="1" applyFill="1" applyBorder="1" applyAlignment="1">
      <alignment horizontal="center" vertical="center" wrapText="1"/>
    </xf>
    <xf numFmtId="0" fontId="35" fillId="0" borderId="36" xfId="0" applyFont="1" applyFill="1" applyBorder="1" applyAlignment="1">
      <alignment horizontal="left" vertical="center" wrapText="1"/>
    </xf>
    <xf numFmtId="0" fontId="38" fillId="0" borderId="36" xfId="0" applyFont="1" applyFill="1" applyBorder="1" applyAlignment="1">
      <alignment horizontal="center" vertical="center" wrapText="1"/>
    </xf>
    <xf numFmtId="166" fontId="38" fillId="0" borderId="51" xfId="0" applyNumberFormat="1" applyFont="1" applyFill="1" applyBorder="1" applyAlignment="1">
      <alignment horizontal="center" vertical="center" wrapText="1"/>
    </xf>
    <xf numFmtId="166" fontId="38" fillId="0" borderId="52" xfId="0" applyNumberFormat="1" applyFont="1" applyFill="1" applyBorder="1" applyAlignment="1">
      <alignment horizontal="center" vertical="center" wrapText="1"/>
    </xf>
    <xf numFmtId="166" fontId="38" fillId="0" borderId="53" xfId="0" applyNumberFormat="1" applyFont="1" applyFill="1" applyBorder="1" applyAlignment="1">
      <alignment horizontal="center" vertical="center" wrapText="1"/>
    </xf>
    <xf numFmtId="43" fontId="38" fillId="0" borderId="36" xfId="1" applyFont="1" applyFill="1" applyBorder="1" applyAlignment="1">
      <alignment horizontal="center" vertical="center" wrapText="1"/>
    </xf>
    <xf numFmtId="0" fontId="38" fillId="0" borderId="51" xfId="0" applyFont="1" applyFill="1" applyBorder="1" applyAlignment="1">
      <alignment horizontal="center" vertical="center" wrapText="1"/>
    </xf>
    <xf numFmtId="0" fontId="38" fillId="0" borderId="52" xfId="0" applyFont="1" applyFill="1" applyBorder="1" applyAlignment="1">
      <alignment horizontal="center" vertical="center" wrapText="1"/>
    </xf>
    <xf numFmtId="0" fontId="38" fillId="0" borderId="53" xfId="0" applyFont="1" applyFill="1" applyBorder="1" applyAlignment="1">
      <alignment horizontal="center" vertical="center" wrapText="1"/>
    </xf>
    <xf numFmtId="0" fontId="38" fillId="0" borderId="51" xfId="0" applyFont="1" applyFill="1" applyBorder="1" applyAlignment="1">
      <alignment horizontal="left" vertical="center" wrapText="1"/>
    </xf>
    <xf numFmtId="0" fontId="38" fillId="0" borderId="52" xfId="0" applyFont="1" applyFill="1" applyBorder="1" applyAlignment="1">
      <alignment horizontal="left" vertical="center" wrapText="1"/>
    </xf>
    <xf numFmtId="0" fontId="38" fillId="0" borderId="53" xfId="0" applyFont="1" applyFill="1" applyBorder="1" applyAlignment="1">
      <alignment horizontal="left" vertical="center" wrapText="1"/>
    </xf>
    <xf numFmtId="43" fontId="38" fillId="0" borderId="51" xfId="1" applyFont="1" applyFill="1" applyBorder="1" applyAlignment="1">
      <alignment horizontal="center" vertical="center" wrapText="1"/>
    </xf>
    <xf numFmtId="43" fontId="38" fillId="0" borderId="52" xfId="1" applyFont="1" applyFill="1" applyBorder="1" applyAlignment="1">
      <alignment horizontal="center" vertical="center" wrapText="1"/>
    </xf>
    <xf numFmtId="43" fontId="38" fillId="0" borderId="53" xfId="1" applyFont="1" applyFill="1" applyBorder="1" applyAlignment="1">
      <alignment horizontal="center" vertical="center" wrapText="1"/>
    </xf>
    <xf numFmtId="0" fontId="34" fillId="5" borderId="36" xfId="0" applyFont="1" applyFill="1" applyBorder="1" applyAlignment="1">
      <alignment horizontal="center" vertical="center" wrapText="1"/>
    </xf>
    <xf numFmtId="165" fontId="34" fillId="5" borderId="36" xfId="2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right" vertical="top" wrapText="1"/>
    </xf>
    <xf numFmtId="0" fontId="35" fillId="0" borderId="0" xfId="11" applyFont="1" applyFill="1" applyAlignment="1">
      <alignment horizontal="left" vertical="top" wrapText="1"/>
    </xf>
    <xf numFmtId="4" fontId="35" fillId="0" borderId="0" xfId="11" applyNumberFormat="1" applyFont="1" applyFill="1" applyAlignment="1">
      <alignment horizontal="right" vertical="top" wrapText="1"/>
    </xf>
    <xf numFmtId="0" fontId="41" fillId="0" borderId="0" xfId="11" applyFont="1" applyFill="1" applyAlignment="1">
      <alignment horizontal="right" vertical="top" wrapText="1"/>
    </xf>
    <xf numFmtId="0" fontId="41" fillId="0" borderId="56" xfId="11" applyFont="1" applyFill="1" applyBorder="1" applyAlignment="1">
      <alignment horizontal="left" vertical="top" wrapText="1"/>
    </xf>
    <xf numFmtId="0" fontId="34" fillId="8" borderId="56" xfId="11" applyFont="1" applyFill="1" applyBorder="1" applyAlignment="1">
      <alignment horizontal="left" vertical="top" wrapText="1"/>
    </xf>
    <xf numFmtId="0" fontId="40" fillId="9" borderId="56" xfId="11" applyFont="1" applyFill="1" applyBorder="1" applyAlignment="1">
      <alignment horizontal="left" vertical="top" wrapText="1"/>
    </xf>
    <xf numFmtId="0" fontId="38" fillId="6" borderId="56" xfId="11" applyFont="1" applyFill="1" applyBorder="1" applyAlignment="1">
      <alignment horizontal="left" vertical="top" wrapText="1"/>
    </xf>
    <xf numFmtId="0" fontId="34" fillId="0" borderId="56" xfId="11" applyFont="1" applyFill="1" applyBorder="1" applyAlignment="1">
      <alignment horizontal="right" vertical="top" wrapText="1"/>
    </xf>
    <xf numFmtId="173" fontId="41" fillId="0" borderId="56" xfId="11" applyNumberFormat="1" applyFont="1" applyFill="1" applyBorder="1" applyAlignment="1">
      <alignment horizontal="right" vertical="top" wrapText="1"/>
    </xf>
    <xf numFmtId="0" fontId="34" fillId="0" borderId="56" xfId="11" applyFont="1" applyFill="1" applyBorder="1" applyAlignment="1">
      <alignment horizontal="center" vertical="top" wrapText="1"/>
    </xf>
    <xf numFmtId="0" fontId="34" fillId="0" borderId="56" xfId="11" applyFont="1" applyFill="1" applyBorder="1" applyAlignment="1">
      <alignment horizontal="left" vertical="top" wrapText="1"/>
    </xf>
    <xf numFmtId="0" fontId="41" fillId="0" borderId="63" xfId="11" applyFont="1" applyFill="1" applyBorder="1" applyAlignment="1">
      <alignment horizontal="center" vertical="top" wrapText="1"/>
    </xf>
    <xf numFmtId="0" fontId="41" fillId="0" borderId="64" xfId="11" applyFont="1" applyFill="1" applyBorder="1" applyAlignment="1">
      <alignment horizontal="center" vertical="top" wrapText="1"/>
    </xf>
    <xf numFmtId="0" fontId="41" fillId="0" borderId="63" xfId="11" applyFont="1" applyFill="1" applyBorder="1" applyAlignment="1">
      <alignment horizontal="left" vertical="top" wrapText="1"/>
    </xf>
    <xf numFmtId="0" fontId="41" fillId="0" borderId="64" xfId="11" applyFont="1" applyFill="1" applyBorder="1" applyAlignment="1">
      <alignment horizontal="left" vertical="top" wrapText="1"/>
    </xf>
    <xf numFmtId="0" fontId="41" fillId="0" borderId="0" xfId="11" applyFont="1" applyFill="1" applyAlignment="1">
      <alignment horizontal="center" vertical="top" wrapText="1"/>
    </xf>
    <xf numFmtId="0" fontId="41" fillId="0" borderId="65" xfId="11" applyFont="1" applyFill="1" applyBorder="1" applyAlignment="1">
      <alignment horizontal="center" vertical="top" wrapText="1"/>
    </xf>
    <xf numFmtId="0" fontId="47" fillId="9" borderId="0" xfId="11" applyFont="1" applyFill="1" applyBorder="1" applyAlignment="1">
      <alignment horizontal="left" vertical="top" wrapText="1"/>
    </xf>
    <xf numFmtId="0" fontId="54" fillId="0" borderId="56" xfId="11" applyFont="1" applyFill="1" applyBorder="1" applyAlignment="1">
      <alignment horizontal="left" vertical="top" wrapText="1"/>
    </xf>
    <xf numFmtId="0" fontId="56" fillId="0" borderId="0" xfId="11" applyFont="1" applyFill="1" applyBorder="1" applyAlignment="1">
      <alignment horizontal="center" vertical="top" wrapText="1"/>
    </xf>
    <xf numFmtId="0" fontId="58" fillId="0" borderId="0" xfId="11" applyFont="1" applyFill="1" applyBorder="1" applyAlignment="1">
      <alignment horizontal="center" vertical="top" wrapText="1"/>
    </xf>
    <xf numFmtId="0" fontId="34" fillId="8" borderId="0" xfId="11" applyFont="1" applyFill="1" applyBorder="1" applyAlignment="1">
      <alignment horizontal="left" vertical="top" wrapText="1"/>
    </xf>
    <xf numFmtId="0" fontId="55" fillId="0" borderId="0" xfId="11" applyFont="1" applyFill="1" applyBorder="1" applyAlignment="1">
      <alignment horizontal="center" vertical="top" wrapText="1"/>
    </xf>
    <xf numFmtId="0" fontId="55" fillId="0" borderId="0" xfId="11" applyFont="1" applyFill="1" applyBorder="1" applyAlignment="1">
      <alignment horizontal="left" vertical="top" wrapText="1"/>
    </xf>
    <xf numFmtId="0" fontId="40" fillId="9" borderId="60" xfId="11" applyFont="1" applyFill="1" applyBorder="1" applyAlignment="1">
      <alignment horizontal="left" vertical="top" wrapText="1"/>
    </xf>
    <xf numFmtId="0" fontId="41" fillId="0" borderId="58" xfId="11" applyFont="1" applyFill="1" applyBorder="1" applyAlignment="1">
      <alignment horizontal="center" vertical="top" wrapText="1"/>
    </xf>
    <xf numFmtId="0" fontId="41" fillId="0" borderId="59" xfId="11" applyFont="1" applyFill="1" applyBorder="1" applyAlignment="1">
      <alignment horizontal="center" vertical="top" wrapText="1"/>
    </xf>
    <xf numFmtId="0" fontId="41" fillId="0" borderId="60" xfId="11" applyFont="1" applyFill="1" applyBorder="1" applyAlignment="1">
      <alignment horizontal="left" vertical="top" wrapText="1"/>
    </xf>
    <xf numFmtId="0" fontId="9" fillId="0" borderId="0" xfId="11" applyFont="1" applyFill="1" applyAlignment="1">
      <alignment horizontal="left" vertical="top" wrapText="1"/>
    </xf>
    <xf numFmtId="0" fontId="52" fillId="5" borderId="21" xfId="11" applyFont="1" applyFill="1" applyBorder="1" applyAlignment="1">
      <alignment horizontal="center" vertical="center" wrapText="1"/>
    </xf>
    <xf numFmtId="0" fontId="53" fillId="5" borderId="35" xfId="11" applyFont="1" applyFill="1" applyBorder="1" applyAlignment="1">
      <alignment vertical="center"/>
    </xf>
    <xf numFmtId="0" fontId="53" fillId="5" borderId="22" xfId="11" applyFont="1" applyFill="1" applyBorder="1" applyAlignment="1">
      <alignment vertical="center"/>
    </xf>
    <xf numFmtId="0" fontId="38" fillId="6" borderId="55" xfId="11" applyFont="1" applyFill="1" applyBorder="1" applyAlignment="1">
      <alignment horizontal="left" vertical="top" wrapText="1"/>
    </xf>
    <xf numFmtId="0" fontId="34" fillId="8" borderId="0" xfId="11" applyFont="1" applyFill="1" applyAlignment="1">
      <alignment horizontal="left" vertical="top" wrapText="1"/>
    </xf>
    <xf numFmtId="0" fontId="35" fillId="8" borderId="0" xfId="11" applyFont="1" applyFill="1" applyAlignment="1">
      <alignment horizontal="left" vertical="top" wrapText="1"/>
    </xf>
    <xf numFmtId="10" fontId="35" fillId="8" borderId="0" xfId="11" applyNumberFormat="1" applyFont="1" applyFill="1" applyAlignment="1">
      <alignment horizontal="left" vertical="top" wrapText="1"/>
    </xf>
    <xf numFmtId="0" fontId="49" fillId="8" borderId="0" xfId="11" applyFont="1" applyFill="1" applyAlignment="1">
      <alignment horizontal="left" vertical="top" wrapText="1"/>
    </xf>
  </cellXfs>
  <cellStyles count="15">
    <cellStyle name="Moeda" xfId="2" builtinId="4"/>
    <cellStyle name="Normal" xfId="0" builtinId="0"/>
    <cellStyle name="Normal 2" xfId="4"/>
    <cellStyle name="Normal 3" xfId="9"/>
    <cellStyle name="Normal 4" xfId="11"/>
    <cellStyle name="Normal 5" xfId="14"/>
    <cellStyle name="Normal_capa" xfId="5"/>
    <cellStyle name="Normal_CPU_06_400_91_00750_00_SEE_parte02 2" xfId="7"/>
    <cellStyle name="Normal_LO2001 01_026 001 00" xfId="6"/>
    <cellStyle name="Porcentagem" xfId="3" builtinId="5"/>
    <cellStyle name="Porcentagem 2" xfId="8"/>
    <cellStyle name="Porcentagem 3" xfId="10"/>
    <cellStyle name="Porcentagem 4" xfId="13"/>
    <cellStyle name="Vírgula" xfId="1" builtinId="3"/>
    <cellStyle name="Vírgula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0</xdr:row>
      <xdr:rowOff>179294</xdr:rowOff>
    </xdr:from>
    <xdr:to>
      <xdr:col>2</xdr:col>
      <xdr:colOff>268943</xdr:colOff>
      <xdr:row>1</xdr:row>
      <xdr:rowOff>576859</xdr:rowOff>
    </xdr:to>
    <xdr:sp macro="" textlink="">
      <xdr:nvSpPr>
        <xdr:cNvPr id="2" name="CaixaDeTexto 1"/>
        <xdr:cNvSpPr txBox="1"/>
      </xdr:nvSpPr>
      <xdr:spPr>
        <a:xfrm>
          <a:off x="190501" y="179294"/>
          <a:ext cx="1764367" cy="58806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33130</xdr:rowOff>
    </xdr:from>
    <xdr:to>
      <xdr:col>2</xdr:col>
      <xdr:colOff>2269434</xdr:colOff>
      <xdr:row>4</xdr:row>
      <xdr:rowOff>198782</xdr:rowOff>
    </xdr:to>
    <xdr:sp macro="" textlink="">
      <xdr:nvSpPr>
        <xdr:cNvPr id="2" name="CaixaDeTexto 1"/>
        <xdr:cNvSpPr txBox="1"/>
      </xdr:nvSpPr>
      <xdr:spPr>
        <a:xfrm>
          <a:off x="933450" y="156955"/>
          <a:ext cx="2078934" cy="67047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179294</xdr:colOff>
      <xdr:row>0</xdr:row>
      <xdr:rowOff>280148</xdr:rowOff>
    </xdr:from>
    <xdr:to>
      <xdr:col>2</xdr:col>
      <xdr:colOff>2258228</xdr:colOff>
      <xdr:row>4</xdr:row>
      <xdr:rowOff>155421</xdr:rowOff>
    </xdr:to>
    <xdr:sp macro="" textlink="">
      <xdr:nvSpPr>
        <xdr:cNvPr id="5" name="CaixaDeTexto 4"/>
        <xdr:cNvSpPr txBox="1"/>
      </xdr:nvSpPr>
      <xdr:spPr>
        <a:xfrm>
          <a:off x="922244" y="280148"/>
          <a:ext cx="2078934" cy="66584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331305</xdr:colOff>
      <xdr:row>1</xdr:row>
      <xdr:rowOff>91108</xdr:rowOff>
    </xdr:from>
    <xdr:to>
      <xdr:col>2</xdr:col>
      <xdr:colOff>2410239</xdr:colOff>
      <xdr:row>4</xdr:row>
      <xdr:rowOff>190499</xdr:rowOff>
    </xdr:to>
    <xdr:sp macro="" textlink="">
      <xdr:nvSpPr>
        <xdr:cNvPr id="2" name="CaixaDeTexto 1"/>
        <xdr:cNvSpPr txBox="1"/>
      </xdr:nvSpPr>
      <xdr:spPr>
        <a:xfrm>
          <a:off x="1074255" y="214933"/>
          <a:ext cx="2078934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200025</xdr:rowOff>
    </xdr:from>
    <xdr:to>
      <xdr:col>3</xdr:col>
      <xdr:colOff>114300</xdr:colOff>
      <xdr:row>0</xdr:row>
      <xdr:rowOff>594632</xdr:rowOff>
    </xdr:to>
    <xdr:sp macro="" textlink="">
      <xdr:nvSpPr>
        <xdr:cNvPr id="3" name="CaixaDeTexto 2"/>
        <xdr:cNvSpPr txBox="1"/>
      </xdr:nvSpPr>
      <xdr:spPr>
        <a:xfrm>
          <a:off x="952500" y="200025"/>
          <a:ext cx="4638675" cy="39460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319018</xdr:colOff>
      <xdr:row>0</xdr:row>
      <xdr:rowOff>50360</xdr:rowOff>
    </xdr:from>
    <xdr:to>
      <xdr:col>1</xdr:col>
      <xdr:colOff>827171</xdr:colOff>
      <xdr:row>1</xdr:row>
      <xdr:rowOff>342680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81" t="17916" r="4983" b="19974"/>
        <a:stretch/>
      </xdr:blipFill>
      <xdr:spPr bwMode="auto">
        <a:xfrm>
          <a:off x="319018" y="50360"/>
          <a:ext cx="1365403" cy="482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B40D42F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sta2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08%20-%20PROJETOS\PROJETOS%202020\2020.20%20-%20Pavimento%20Ber&#231;o%20100\02%20-%20Documentos\Or&#231;amento\Or&#231;amento%202020%2020-PO-GER-1200-0001-R01.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08%20-%20PROJETOS\PROJETOS%202020\2020.20%20-%20Pavimento%20Ber&#231;o%20100\02%20-%20Documentos\Or&#231;amento\Or&#231;amento%202020%2020-PO-GER-1200-0001-R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CPU"/>
      <sheetName val="Cronograma"/>
      <sheetName val="BDI Serviços"/>
    </sheetNames>
    <sheetDataSet>
      <sheetData sheetId="0">
        <row r="1">
          <cell r="B1" t="str">
            <v>Recuperação mecanizada do pavimento intertravado e recuperação do sistema de drenagem do Berço 100, inclusive acesso, no Porto do Itaqui em São Luís – MA</v>
          </cell>
        </row>
        <row r="2">
          <cell r="B2" t="str">
            <v>2020.20-PO-GER-1200-0001-R00</v>
          </cell>
        </row>
        <row r="3">
          <cell r="B3" t="str">
            <v>mmm/aaaa</v>
          </cell>
        </row>
        <row r="4">
          <cell r="B4">
            <v>0</v>
          </cell>
        </row>
      </sheetData>
      <sheetData sheetId="1"/>
      <sheetData sheetId="2">
        <row r="6">
          <cell r="J6">
            <v>0</v>
          </cell>
        </row>
      </sheetData>
      <sheetData sheetId="3" refreshError="1"/>
      <sheetData sheetId="4">
        <row r="34">
          <cell r="J34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CPU"/>
      <sheetName val="Cronograma"/>
      <sheetName val="Cronograma PB"/>
      <sheetName val="BDI Serviços"/>
      <sheetName val="Encargos Sociais"/>
      <sheetName val="Cotações"/>
      <sheetName val="Memória Cálculo"/>
      <sheetName val="Produtividade Mecan"/>
      <sheetName val="N.T."/>
      <sheetName val="N.T. - CP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N5">
            <v>11018</v>
          </cell>
        </row>
        <row r="7">
          <cell r="N7">
            <v>552.34228131127077</v>
          </cell>
        </row>
        <row r="26">
          <cell r="E26">
            <v>689.6</v>
          </cell>
        </row>
        <row r="28">
          <cell r="B28">
            <v>352</v>
          </cell>
        </row>
        <row r="29">
          <cell r="B29">
            <v>283</v>
          </cell>
        </row>
        <row r="35">
          <cell r="B35">
            <v>1320</v>
          </cell>
        </row>
        <row r="37">
          <cell r="B37">
            <v>5288.6399999999994</v>
          </cell>
        </row>
        <row r="40">
          <cell r="B40">
            <v>312</v>
          </cell>
        </row>
        <row r="42">
          <cell r="B42">
            <v>312</v>
          </cell>
        </row>
      </sheetData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CPU"/>
      <sheetName val="Cronograma"/>
      <sheetName val="Cronograma PB"/>
      <sheetName val="BDI Serviços"/>
      <sheetName val="Cotações"/>
      <sheetName val="Memória Cálculo"/>
      <sheetName val="Produtividade Mecan"/>
      <sheetName val="N.T."/>
      <sheetName val="N.T. - CPU"/>
    </sheetNames>
    <sheetDataSet>
      <sheetData sheetId="0"/>
      <sheetData sheetId="1">
        <row r="20">
          <cell r="D20" t="str">
            <v>RECUPERAÇÃO DE PAVIMENTO INTERTRAVADO</v>
          </cell>
        </row>
        <row r="26">
          <cell r="D26" t="str">
            <v xml:space="preserve">RECUPERAÇÃO DO SISTEMA DE DRENAGEM SUPERFICIAL </v>
          </cell>
        </row>
        <row r="29">
          <cell r="D29" t="str">
            <v>PINTURA DE SINALIZAÇÃO</v>
          </cell>
        </row>
      </sheetData>
      <sheetData sheetId="2">
        <row r="37">
          <cell r="D37" t="str">
            <v>Instalação de Canteiro de Obras</v>
          </cell>
        </row>
      </sheetData>
      <sheetData sheetId="3"/>
      <sheetData sheetId="4"/>
      <sheetData sheetId="5"/>
      <sheetData sheetId="6"/>
      <sheetData sheetId="7">
        <row r="5">
          <cell r="N5">
            <v>11018</v>
          </cell>
        </row>
      </sheetData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orcafascio.com/banco/sinapi/insumos/5f163068e64d1edd13b035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Normal="100" workbookViewId="0">
      <selection activeCell="B1" sqref="B1:B4"/>
    </sheetView>
  </sheetViews>
  <sheetFormatPr defaultRowHeight="15" x14ac:dyDescent="0.25"/>
  <cols>
    <col min="2" max="2" width="95.5703125" customWidth="1"/>
  </cols>
  <sheetData>
    <row r="1" spans="1:2" ht="30" x14ac:dyDescent="0.25">
      <c r="A1" s="63" t="s">
        <v>41</v>
      </c>
      <c r="B1" s="64" t="s">
        <v>114</v>
      </c>
    </row>
    <row r="2" spans="1:2" x14ac:dyDescent="0.25">
      <c r="A2" s="63" t="s">
        <v>1</v>
      </c>
      <c r="B2" s="65" t="s">
        <v>115</v>
      </c>
    </row>
    <row r="3" spans="1:2" x14ac:dyDescent="0.25">
      <c r="A3" s="63" t="s">
        <v>110</v>
      </c>
      <c r="B3" s="66">
        <v>44166</v>
      </c>
    </row>
    <row r="4" spans="1:2" x14ac:dyDescent="0.25">
      <c r="A4" s="63" t="s">
        <v>113</v>
      </c>
      <c r="B4" s="65">
        <v>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showGridLines="0" tabSelected="1" showOutlineSymbols="0" showWhiteSpace="0" view="pageBreakPreview" topLeftCell="A3" zoomScale="85" zoomScaleNormal="85" zoomScaleSheetLayoutView="85" workbookViewId="0">
      <selection activeCell="D13" sqref="D13"/>
    </sheetView>
  </sheetViews>
  <sheetFormatPr defaultRowHeight="14.25" x14ac:dyDescent="0.2"/>
  <cols>
    <col min="1" max="1" width="5.28515625" style="195" bestFit="1" customWidth="1"/>
    <col min="2" max="2" width="20" style="273" bestFit="1" customWidth="1"/>
    <col min="3" max="3" width="7.7109375" style="195" bestFit="1" customWidth="1"/>
    <col min="4" max="4" width="77.42578125" style="195" customWidth="1"/>
    <col min="5" max="5" width="9.140625" style="194" bestFit="1" customWidth="1"/>
    <col min="6" max="6" width="15.28515625" style="195" customWidth="1"/>
    <col min="7" max="7" width="10.85546875" style="195" bestFit="1" customWidth="1"/>
    <col min="8" max="9" width="14.28515625" style="195" customWidth="1"/>
    <col min="10" max="10" width="10.28515625" style="195" customWidth="1"/>
    <col min="11" max="11" width="13.140625" style="194" customWidth="1"/>
    <col min="12" max="12" width="14.42578125" style="194" customWidth="1"/>
    <col min="13" max="16384" width="9.140625" style="195"/>
  </cols>
  <sheetData>
    <row r="1" spans="1:12" ht="15" customHeight="1" x14ac:dyDescent="0.2">
      <c r="A1" s="188"/>
      <c r="B1" s="189"/>
      <c r="C1" s="190"/>
      <c r="D1" s="191" t="s">
        <v>237</v>
      </c>
      <c r="E1" s="403"/>
      <c r="F1" s="404"/>
      <c r="G1" s="192" t="s">
        <v>238</v>
      </c>
      <c r="H1" s="405" t="s">
        <v>239</v>
      </c>
      <c r="I1" s="406"/>
      <c r="J1" s="193" t="s">
        <v>240</v>
      </c>
    </row>
    <row r="2" spans="1:12" ht="55.5" customHeight="1" x14ac:dyDescent="0.2">
      <c r="A2" s="196"/>
      <c r="B2" s="197"/>
      <c r="C2" s="198"/>
      <c r="D2" s="199" t="str">
        <f>[13]Dados!B1</f>
        <v>Recuperação mecanizada do pavimento intertravado e recuperação do sistema de drenagem do Berço 100, inclusive acesso, no Porto do Itaqui em São Luís – MA</v>
      </c>
      <c r="E2" s="407"/>
      <c r="F2" s="408"/>
      <c r="G2" s="200">
        <f>'Modelo BDI'!J34</f>
        <v>0</v>
      </c>
      <c r="H2" s="409" t="s">
        <v>241</v>
      </c>
      <c r="I2" s="410"/>
      <c r="J2" s="201">
        <f>[13]Dados!B4</f>
        <v>0</v>
      </c>
    </row>
    <row r="3" spans="1:12" ht="25.5" x14ac:dyDescent="0.2">
      <c r="A3" s="202"/>
      <c r="B3" s="203"/>
      <c r="C3" s="202"/>
      <c r="D3" s="204"/>
      <c r="E3" s="205" t="s">
        <v>242</v>
      </c>
      <c r="F3" s="206" t="str">
        <f>[13]Dados!B2</f>
        <v>2020.20-PO-GER-1200-0001-R00</v>
      </c>
      <c r="G3" s="207"/>
      <c r="H3" s="208"/>
      <c r="I3" s="209" t="s">
        <v>110</v>
      </c>
      <c r="J3" s="210" t="str">
        <f>[13]Dados!B3</f>
        <v>mmm/aaaa</v>
      </c>
    </row>
    <row r="4" spans="1:12" ht="20.25" customHeight="1" x14ac:dyDescent="0.2">
      <c r="A4" s="411" t="s">
        <v>243</v>
      </c>
      <c r="B4" s="412"/>
      <c r="C4" s="412"/>
      <c r="D4" s="412"/>
      <c r="E4" s="412"/>
      <c r="F4" s="412"/>
      <c r="G4" s="412"/>
      <c r="H4" s="412"/>
      <c r="I4" s="412"/>
      <c r="J4" s="413"/>
    </row>
    <row r="5" spans="1:12" ht="29.25" customHeight="1" x14ac:dyDescent="0.2">
      <c r="A5" s="211" t="s">
        <v>193</v>
      </c>
      <c r="B5" s="212" t="s">
        <v>194</v>
      </c>
      <c r="C5" s="211" t="s">
        <v>195</v>
      </c>
      <c r="D5" s="211" t="s">
        <v>196</v>
      </c>
      <c r="E5" s="213" t="s">
        <v>197</v>
      </c>
      <c r="F5" s="214" t="s">
        <v>198</v>
      </c>
      <c r="G5" s="214" t="s">
        <v>199</v>
      </c>
      <c r="H5" s="214" t="s">
        <v>200</v>
      </c>
      <c r="I5" s="214" t="s">
        <v>201</v>
      </c>
      <c r="J5" s="214" t="s">
        <v>202</v>
      </c>
    </row>
    <row r="6" spans="1:12" ht="15" x14ac:dyDescent="0.2">
      <c r="A6" s="215" t="s">
        <v>116</v>
      </c>
      <c r="B6" s="414"/>
      <c r="C6" s="414"/>
      <c r="D6" s="216" t="s">
        <v>117</v>
      </c>
      <c r="E6" s="217"/>
      <c r="F6" s="218"/>
      <c r="G6" s="217"/>
      <c r="H6" s="217"/>
      <c r="I6" s="219">
        <f>TRUNC(SUM(I7:I19),2)</f>
        <v>0</v>
      </c>
      <c r="J6" s="220" t="e">
        <f>I6/$H$35</f>
        <v>#DIV/0!</v>
      </c>
      <c r="K6" s="221"/>
      <c r="L6" s="222"/>
    </row>
    <row r="7" spans="1:12" ht="15" x14ac:dyDescent="0.2">
      <c r="A7" s="223" t="s">
        <v>118</v>
      </c>
      <c r="B7" s="224" t="s">
        <v>119</v>
      </c>
      <c r="C7" s="225" t="s">
        <v>120</v>
      </c>
      <c r="D7" s="225" t="s">
        <v>121</v>
      </c>
      <c r="E7" s="226" t="s">
        <v>122</v>
      </c>
      <c r="F7" s="227">
        <v>1</v>
      </c>
      <c r="G7" s="228">
        <f>'CPU-Sem valores'!J6</f>
        <v>0</v>
      </c>
      <c r="H7" s="228">
        <f>TRUNC(G7*(1+$G$2),2)</f>
        <v>0</v>
      </c>
      <c r="I7" s="228">
        <f>TRUNC((H7*F7),2)</f>
        <v>0</v>
      </c>
      <c r="J7" s="229" t="e">
        <f>I7/$H$35</f>
        <v>#DIV/0!</v>
      </c>
      <c r="K7" s="221"/>
      <c r="L7" s="230"/>
    </row>
    <row r="8" spans="1:12" ht="15" x14ac:dyDescent="0.2">
      <c r="A8" s="223" t="s">
        <v>123</v>
      </c>
      <c r="B8" s="224" t="s">
        <v>124</v>
      </c>
      <c r="C8" s="225" t="s">
        <v>125</v>
      </c>
      <c r="D8" s="225" t="s">
        <v>126</v>
      </c>
      <c r="E8" s="226" t="s">
        <v>127</v>
      </c>
      <c r="F8" s="227">
        <v>6</v>
      </c>
      <c r="G8" s="228">
        <f>'CPU-Sem valores'!J13</f>
        <v>0</v>
      </c>
      <c r="H8" s="228">
        <f t="shared" ref="H8:H33" si="0">TRUNC(G8*(1+$G$2),2)</f>
        <v>0</v>
      </c>
      <c r="I8" s="228">
        <f t="shared" ref="I8:I19" si="1">TRUNC((H8*F8),2)</f>
        <v>0</v>
      </c>
      <c r="J8" s="229" t="e">
        <f>I8/$H$35</f>
        <v>#DIV/0!</v>
      </c>
      <c r="K8" s="221"/>
      <c r="L8" s="230"/>
    </row>
    <row r="9" spans="1:12" ht="14.25" customHeight="1" x14ac:dyDescent="0.2">
      <c r="A9" s="223" t="s">
        <v>128</v>
      </c>
      <c r="B9" s="224" t="s">
        <v>129</v>
      </c>
      <c r="C9" s="225" t="s">
        <v>120</v>
      </c>
      <c r="D9" s="231" t="s">
        <v>244</v>
      </c>
      <c r="E9" s="232" t="s">
        <v>130</v>
      </c>
      <c r="F9" s="227">
        <v>1</v>
      </c>
      <c r="G9" s="228">
        <f>'CPU-Sem valores'!J26</f>
        <v>0</v>
      </c>
      <c r="H9" s="228">
        <f t="shared" si="0"/>
        <v>0</v>
      </c>
      <c r="I9" s="228">
        <f t="shared" si="1"/>
        <v>0</v>
      </c>
      <c r="J9" s="229" t="e">
        <f>I9/$H$35</f>
        <v>#DIV/0!</v>
      </c>
      <c r="K9" s="221"/>
      <c r="L9" s="230"/>
    </row>
    <row r="10" spans="1:12" ht="14.25" customHeight="1" x14ac:dyDescent="0.2">
      <c r="A10" s="223" t="s">
        <v>131</v>
      </c>
      <c r="B10" s="224" t="s">
        <v>132</v>
      </c>
      <c r="C10" s="225" t="s">
        <v>120</v>
      </c>
      <c r="D10" s="231" t="str">
        <f>'CPU-Sem valores'!D37</f>
        <v>Instalação de Canteiro de Obras</v>
      </c>
      <c r="E10" s="232" t="s">
        <v>130</v>
      </c>
      <c r="F10" s="227">
        <v>1</v>
      </c>
      <c r="G10" s="228">
        <f>'CPU-Sem valores'!J37</f>
        <v>0</v>
      </c>
      <c r="H10" s="228">
        <f t="shared" si="0"/>
        <v>0</v>
      </c>
      <c r="I10" s="228">
        <f t="shared" si="1"/>
        <v>0</v>
      </c>
      <c r="J10" s="229" t="e">
        <f t="shared" ref="J10:J33" si="2">I10/$H$35</f>
        <v>#DIV/0!</v>
      </c>
      <c r="K10" s="221"/>
      <c r="L10" s="230"/>
    </row>
    <row r="11" spans="1:12" ht="14.25" customHeight="1" x14ac:dyDescent="0.2">
      <c r="A11" s="223" t="s">
        <v>133</v>
      </c>
      <c r="B11" s="224" t="s">
        <v>134</v>
      </c>
      <c r="C11" s="225" t="s">
        <v>120</v>
      </c>
      <c r="D11" s="231" t="str">
        <f>'CPU-Sem valores'!D48</f>
        <v>Manutenção do Canteiro de Obras</v>
      </c>
      <c r="E11" s="232" t="s">
        <v>130</v>
      </c>
      <c r="F11" s="227">
        <v>1</v>
      </c>
      <c r="G11" s="228">
        <f>'CPU-Sem valores'!J48</f>
        <v>0</v>
      </c>
      <c r="H11" s="228">
        <f t="shared" si="0"/>
        <v>0</v>
      </c>
      <c r="I11" s="228">
        <f t="shared" si="1"/>
        <v>0</v>
      </c>
      <c r="J11" s="229" t="e">
        <f t="shared" si="2"/>
        <v>#DIV/0!</v>
      </c>
      <c r="K11" s="221"/>
      <c r="L11" s="230"/>
    </row>
    <row r="12" spans="1:12" ht="28.5" customHeight="1" x14ac:dyDescent="0.2">
      <c r="A12" s="223" t="s">
        <v>135</v>
      </c>
      <c r="B12" s="224" t="s">
        <v>136</v>
      </c>
      <c r="C12" s="225" t="s">
        <v>120</v>
      </c>
      <c r="D12" s="225" t="s">
        <v>137</v>
      </c>
      <c r="E12" s="226" t="s">
        <v>138</v>
      </c>
      <c r="F12" s="227">
        <f>'[14]Memória Cálculo'!B35</f>
        <v>1320</v>
      </c>
      <c r="G12" s="228">
        <f>'CPU-Sem valores'!J62</f>
        <v>0</v>
      </c>
      <c r="H12" s="228">
        <f t="shared" si="0"/>
        <v>0</v>
      </c>
      <c r="I12" s="228">
        <f t="shared" si="1"/>
        <v>0</v>
      </c>
      <c r="J12" s="229" t="e">
        <f t="shared" si="2"/>
        <v>#DIV/0!</v>
      </c>
      <c r="K12" s="221"/>
      <c r="L12" s="230"/>
    </row>
    <row r="13" spans="1:12" ht="18.75" customHeight="1" x14ac:dyDescent="0.2">
      <c r="A13" s="223" t="s">
        <v>139</v>
      </c>
      <c r="B13" s="224" t="s">
        <v>140</v>
      </c>
      <c r="C13" s="225" t="s">
        <v>120</v>
      </c>
      <c r="D13" s="225" t="s">
        <v>141</v>
      </c>
      <c r="E13" s="226" t="s">
        <v>142</v>
      </c>
      <c r="F13" s="227">
        <v>8</v>
      </c>
      <c r="G13" s="228">
        <f>'CPU-Sem valores'!J77</f>
        <v>0</v>
      </c>
      <c r="H13" s="228">
        <f t="shared" si="0"/>
        <v>0</v>
      </c>
      <c r="I13" s="228">
        <f t="shared" si="1"/>
        <v>0</v>
      </c>
      <c r="J13" s="229" t="e">
        <f t="shared" si="2"/>
        <v>#DIV/0!</v>
      </c>
      <c r="K13" s="221"/>
      <c r="L13" s="230"/>
    </row>
    <row r="14" spans="1:12" ht="25.5" x14ac:dyDescent="0.2">
      <c r="A14" s="223" t="s">
        <v>143</v>
      </c>
      <c r="B14" s="224" t="s">
        <v>144</v>
      </c>
      <c r="C14" s="225" t="s">
        <v>120</v>
      </c>
      <c r="D14" s="225" t="s">
        <v>145</v>
      </c>
      <c r="E14" s="226" t="s">
        <v>142</v>
      </c>
      <c r="F14" s="227">
        <v>4</v>
      </c>
      <c r="G14" s="228">
        <f>'CPU-Sem valores'!J89</f>
        <v>0</v>
      </c>
      <c r="H14" s="228">
        <f t="shared" si="0"/>
        <v>0</v>
      </c>
      <c r="I14" s="228">
        <f t="shared" si="1"/>
        <v>0</v>
      </c>
      <c r="J14" s="229" t="e">
        <f t="shared" si="2"/>
        <v>#DIV/0!</v>
      </c>
      <c r="K14" s="221"/>
      <c r="L14" s="230"/>
    </row>
    <row r="15" spans="1:12" ht="38.25" x14ac:dyDescent="0.2">
      <c r="A15" s="223" t="s">
        <v>146</v>
      </c>
      <c r="B15" s="224" t="s">
        <v>147</v>
      </c>
      <c r="C15" s="225" t="s">
        <v>120</v>
      </c>
      <c r="D15" s="225" t="s">
        <v>148</v>
      </c>
      <c r="E15" s="226" t="s">
        <v>149</v>
      </c>
      <c r="F15" s="227">
        <f>'[14]Memória Cálculo'!B40</f>
        <v>312</v>
      </c>
      <c r="G15" s="228">
        <f>'CPU-Sem valores'!J102</f>
        <v>0</v>
      </c>
      <c r="H15" s="228">
        <f t="shared" si="0"/>
        <v>0</v>
      </c>
      <c r="I15" s="228">
        <f t="shared" si="1"/>
        <v>0</v>
      </c>
      <c r="J15" s="229" t="e">
        <f t="shared" si="2"/>
        <v>#DIV/0!</v>
      </c>
      <c r="K15" s="221"/>
      <c r="L15" s="230"/>
    </row>
    <row r="16" spans="1:12" ht="38.25" x14ac:dyDescent="0.2">
      <c r="A16" s="223" t="s">
        <v>150</v>
      </c>
      <c r="B16" s="224" t="s">
        <v>151</v>
      </c>
      <c r="C16" s="225" t="s">
        <v>120</v>
      </c>
      <c r="D16" s="225" t="s">
        <v>152</v>
      </c>
      <c r="E16" s="226" t="s">
        <v>149</v>
      </c>
      <c r="F16" s="227">
        <f>'[14]Memória Cálculo'!B42</f>
        <v>312</v>
      </c>
      <c r="G16" s="228">
        <f>'CPU-Sem valores'!J110</f>
        <v>0</v>
      </c>
      <c r="H16" s="228">
        <f t="shared" si="0"/>
        <v>0</v>
      </c>
      <c r="I16" s="228">
        <f t="shared" si="1"/>
        <v>0</v>
      </c>
      <c r="J16" s="229" t="e">
        <f t="shared" si="2"/>
        <v>#DIV/0!</v>
      </c>
      <c r="K16" s="221"/>
      <c r="L16" s="230"/>
    </row>
    <row r="17" spans="1:14" ht="14.25" customHeight="1" x14ac:dyDescent="0.2">
      <c r="A17" s="223" t="s">
        <v>153</v>
      </c>
      <c r="B17" s="233" t="s">
        <v>154</v>
      </c>
      <c r="C17" s="234" t="s">
        <v>120</v>
      </c>
      <c r="D17" s="234" t="s">
        <v>155</v>
      </c>
      <c r="E17" s="232" t="s">
        <v>156</v>
      </c>
      <c r="F17" s="227">
        <f>44*3</f>
        <v>132</v>
      </c>
      <c r="G17" s="235">
        <f>'CPU-Sem valores'!J115</f>
        <v>0</v>
      </c>
      <c r="H17" s="235">
        <f t="shared" si="0"/>
        <v>0</v>
      </c>
      <c r="I17" s="228">
        <f t="shared" si="1"/>
        <v>0</v>
      </c>
      <c r="J17" s="236" t="e">
        <f t="shared" si="2"/>
        <v>#DIV/0!</v>
      </c>
      <c r="K17" s="221"/>
      <c r="L17" s="230"/>
    </row>
    <row r="18" spans="1:14" ht="25.5" x14ac:dyDescent="0.2">
      <c r="A18" s="223" t="s">
        <v>157</v>
      </c>
      <c r="B18" s="237">
        <v>72849</v>
      </c>
      <c r="C18" s="238" t="s">
        <v>125</v>
      </c>
      <c r="D18" s="238" t="s">
        <v>158</v>
      </c>
      <c r="E18" s="239" t="s">
        <v>149</v>
      </c>
      <c r="F18" s="240">
        <f>F22*2.4*0.1</f>
        <v>2644.32</v>
      </c>
      <c r="G18" s="241">
        <f>'CPU-Sem valores'!J123</f>
        <v>0</v>
      </c>
      <c r="H18" s="241">
        <f t="shared" si="0"/>
        <v>0</v>
      </c>
      <c r="I18" s="228">
        <f t="shared" si="1"/>
        <v>0</v>
      </c>
      <c r="J18" s="242" t="e">
        <f t="shared" si="2"/>
        <v>#DIV/0!</v>
      </c>
      <c r="K18" s="221"/>
      <c r="L18" s="230"/>
    </row>
    <row r="19" spans="1:14" ht="15" x14ac:dyDescent="0.2">
      <c r="A19" s="223" t="s">
        <v>159</v>
      </c>
      <c r="B19" s="237">
        <v>5914389</v>
      </c>
      <c r="C19" s="238" t="s">
        <v>160</v>
      </c>
      <c r="D19" s="238" t="s">
        <v>161</v>
      </c>
      <c r="E19" s="239" t="s">
        <v>162</v>
      </c>
      <c r="F19" s="240">
        <f>'[14]Memória Cálculo'!B37</f>
        <v>5288.6399999999994</v>
      </c>
      <c r="G19" s="241">
        <f>'CPU-Sem valores'!J133</f>
        <v>0</v>
      </c>
      <c r="H19" s="241">
        <f t="shared" si="0"/>
        <v>0</v>
      </c>
      <c r="I19" s="228">
        <f t="shared" si="1"/>
        <v>0</v>
      </c>
      <c r="J19" s="242" t="e">
        <f t="shared" si="2"/>
        <v>#DIV/0!</v>
      </c>
      <c r="K19" s="221"/>
      <c r="L19" s="230"/>
    </row>
    <row r="20" spans="1:14" ht="15" x14ac:dyDescent="0.2">
      <c r="A20" s="215" t="s">
        <v>163</v>
      </c>
      <c r="B20" s="243"/>
      <c r="C20" s="216"/>
      <c r="D20" s="216" t="s">
        <v>164</v>
      </c>
      <c r="E20" s="217"/>
      <c r="F20" s="244"/>
      <c r="G20" s="217"/>
      <c r="H20" s="217"/>
      <c r="I20" s="219">
        <f>TRUNC(SUM(I21:I25),2)</f>
        <v>0</v>
      </c>
      <c r="J20" s="220" t="e">
        <f t="shared" si="2"/>
        <v>#DIV/0!</v>
      </c>
      <c r="K20" s="221"/>
      <c r="L20" s="230"/>
    </row>
    <row r="21" spans="1:14" ht="15" x14ac:dyDescent="0.2">
      <c r="A21" s="223" t="s">
        <v>165</v>
      </c>
      <c r="B21" s="233" t="s">
        <v>166</v>
      </c>
      <c r="C21" s="225" t="s">
        <v>120</v>
      </c>
      <c r="D21" s="225" t="str">
        <f>'CPU-Sem valores'!D142</f>
        <v>Mobilização de equipamentos e/ou maquinários para serviços de pavimentação</v>
      </c>
      <c r="E21" s="226" t="s">
        <v>142</v>
      </c>
      <c r="F21" s="227">
        <v>1</v>
      </c>
      <c r="G21" s="228">
        <f>'CPU-Sem valores'!J142</f>
        <v>0</v>
      </c>
      <c r="H21" s="228">
        <f>TRUNC(G21*(1+$G$2),2)</f>
        <v>0</v>
      </c>
      <c r="I21" s="228">
        <f>TRUNC((H21*F21),2)</f>
        <v>0</v>
      </c>
      <c r="J21" s="229" t="e">
        <f t="shared" si="2"/>
        <v>#DIV/0!</v>
      </c>
      <c r="K21" s="221"/>
      <c r="L21" s="230"/>
    </row>
    <row r="22" spans="1:14" ht="15" x14ac:dyDescent="0.2">
      <c r="A22" s="223" t="s">
        <v>167</v>
      </c>
      <c r="B22" s="233" t="s">
        <v>168</v>
      </c>
      <c r="C22" s="225" t="s">
        <v>125</v>
      </c>
      <c r="D22" s="225" t="str">
        <f>'CPU-Sem valores'!D152</f>
        <v>DEMOLIÇÃO DE PAVIMENTO INTERTRAVADO, DE FORMA MECANIZADA</v>
      </c>
      <c r="E22" s="226" t="s">
        <v>169</v>
      </c>
      <c r="F22" s="227">
        <f>'[14]Memória Cálculo'!N5</f>
        <v>11018</v>
      </c>
      <c r="G22" s="228">
        <f>'CPU-Sem valores'!J152</f>
        <v>0</v>
      </c>
      <c r="H22" s="228">
        <f t="shared" si="0"/>
        <v>0</v>
      </c>
      <c r="I22" s="228">
        <f>TRUNC((H22*F22),2)</f>
        <v>0</v>
      </c>
      <c r="J22" s="229" t="e">
        <f t="shared" si="2"/>
        <v>#DIV/0!</v>
      </c>
      <c r="K22" s="221"/>
      <c r="L22" s="230"/>
    </row>
    <row r="23" spans="1:14" ht="38.25" x14ac:dyDescent="0.2">
      <c r="A23" s="223" t="s">
        <v>170</v>
      </c>
      <c r="B23" s="224" t="s">
        <v>171</v>
      </c>
      <c r="C23" s="225" t="s">
        <v>120</v>
      </c>
      <c r="D23" s="225" t="str">
        <f>'CPU-Sem valores'!D162</f>
        <v>ATERRO MANUAL DE VALAS COM AREIA PARA ATERRO E COMPACTAÇÃO MECANIZADA - INCLUINDO TRANSPORTE MATERIAL (BASEADO EM SINAPI 94342 E SINAPI 72887)</v>
      </c>
      <c r="E23" s="226" t="s">
        <v>172</v>
      </c>
      <c r="F23" s="227">
        <f>'[14]Memória Cálculo'!N7</f>
        <v>552.34228131127077</v>
      </c>
      <c r="G23" s="228">
        <f>'CPU-Sem valores'!J162</f>
        <v>0</v>
      </c>
      <c r="H23" s="228">
        <f t="shared" si="0"/>
        <v>0</v>
      </c>
      <c r="I23" s="228">
        <f t="shared" ref="I23:I33" si="3">TRUNC((H23*F23),2)</f>
        <v>0</v>
      </c>
      <c r="J23" s="229" t="e">
        <f t="shared" si="2"/>
        <v>#DIV/0!</v>
      </c>
      <c r="K23" s="221"/>
      <c r="L23" s="230"/>
      <c r="N23" s="245"/>
    </row>
    <row r="24" spans="1:14" ht="38.25" x14ac:dyDescent="0.2">
      <c r="A24" s="223" t="s">
        <v>173</v>
      </c>
      <c r="B24" s="224" t="s">
        <v>174</v>
      </c>
      <c r="C24" s="225" t="s">
        <v>120</v>
      </c>
      <c r="D24" s="225" t="str">
        <f>'CPU-Sem valores'!D174</f>
        <v>EXECUÇÃO DE PÁTIO/ESTACIONAMENTO EM PISO INTERTRAVADO, COM BLOCO 16 FACES DE 22 X 11 CM, ESPESSURA 10 CM. AF_12/2015 REAPROVEITAMENTO 80% DE BLOCOS (Baseado em SINAPI 92406)</v>
      </c>
      <c r="E24" s="226" t="s">
        <v>169</v>
      </c>
      <c r="F24" s="227">
        <f>'[14]Memória Cálculo'!N5</f>
        <v>11018</v>
      </c>
      <c r="G24" s="235">
        <f>'CPU-Sem valores'!J174</f>
        <v>0</v>
      </c>
      <c r="H24" s="235">
        <f t="shared" si="0"/>
        <v>0</v>
      </c>
      <c r="I24" s="235">
        <f t="shared" si="3"/>
        <v>0</v>
      </c>
      <c r="J24" s="236" t="e">
        <f t="shared" si="2"/>
        <v>#DIV/0!</v>
      </c>
      <c r="K24" s="221"/>
      <c r="L24" s="230"/>
    </row>
    <row r="25" spans="1:14" ht="15" x14ac:dyDescent="0.2">
      <c r="A25" s="246" t="s">
        <v>175</v>
      </c>
      <c r="B25" s="247" t="s">
        <v>176</v>
      </c>
      <c r="C25" s="225" t="s">
        <v>120</v>
      </c>
      <c r="D25" s="225" t="str">
        <f>'CPU-Sem valores'!D190</f>
        <v>Desmobilização de equipamentos e/ou maquinários para serviços de pavimentação</v>
      </c>
      <c r="E25" s="248" t="s">
        <v>142</v>
      </c>
      <c r="F25" s="240">
        <v>1</v>
      </c>
      <c r="G25" s="241">
        <f>'CPU-Sem valores'!J190</f>
        <v>0</v>
      </c>
      <c r="H25" s="241">
        <f t="shared" si="0"/>
        <v>0</v>
      </c>
      <c r="I25" s="241">
        <f>TRUNC((H25*F25),2)</f>
        <v>0</v>
      </c>
      <c r="J25" s="242" t="e">
        <f t="shared" si="2"/>
        <v>#DIV/0!</v>
      </c>
      <c r="K25" s="221"/>
      <c r="L25" s="230"/>
    </row>
    <row r="26" spans="1:14" ht="15" x14ac:dyDescent="0.2">
      <c r="A26" s="215" t="s">
        <v>177</v>
      </c>
      <c r="B26" s="243"/>
      <c r="C26" s="216"/>
      <c r="D26" s="216" t="s">
        <v>178</v>
      </c>
      <c r="E26" s="217"/>
      <c r="F26" s="244"/>
      <c r="G26" s="217"/>
      <c r="H26" s="217"/>
      <c r="I26" s="219">
        <f>TRUNC(SUM(I27:I28),2)</f>
        <v>0</v>
      </c>
      <c r="J26" s="220" t="e">
        <f t="shared" si="2"/>
        <v>#DIV/0!</v>
      </c>
      <c r="L26" s="222"/>
    </row>
    <row r="27" spans="1:14" ht="28.5" customHeight="1" x14ac:dyDescent="0.2">
      <c r="A27" s="223" t="s">
        <v>179</v>
      </c>
      <c r="B27" s="224" t="s">
        <v>180</v>
      </c>
      <c r="C27" s="225" t="s">
        <v>120</v>
      </c>
      <c r="D27" s="225" t="s">
        <v>181</v>
      </c>
      <c r="E27" s="226" t="s">
        <v>142</v>
      </c>
      <c r="F27" s="227">
        <f>'[14]Memória Cálculo'!B28</f>
        <v>352</v>
      </c>
      <c r="G27" s="228">
        <f>'CPU-Sem valores'!J198</f>
        <v>0</v>
      </c>
      <c r="H27" s="228">
        <f t="shared" si="0"/>
        <v>0</v>
      </c>
      <c r="I27" s="228">
        <f t="shared" si="3"/>
        <v>0</v>
      </c>
      <c r="J27" s="229" t="e">
        <f t="shared" si="2"/>
        <v>#DIV/0!</v>
      </c>
      <c r="L27" s="222"/>
    </row>
    <row r="28" spans="1:14" ht="15.75" customHeight="1" x14ac:dyDescent="0.2">
      <c r="A28" s="223" t="s">
        <v>182</v>
      </c>
      <c r="B28" s="224" t="s">
        <v>183</v>
      </c>
      <c r="C28" s="225" t="s">
        <v>120</v>
      </c>
      <c r="D28" s="225" t="s">
        <v>184</v>
      </c>
      <c r="E28" s="226" t="s">
        <v>142</v>
      </c>
      <c r="F28" s="227">
        <f>'[14]Memória Cálculo'!B29</f>
        <v>283</v>
      </c>
      <c r="G28" s="228">
        <f>'CPU-Sem valores'!J208</f>
        <v>0</v>
      </c>
      <c r="H28" s="228">
        <f t="shared" si="0"/>
        <v>0</v>
      </c>
      <c r="I28" s="228">
        <f t="shared" si="3"/>
        <v>0</v>
      </c>
      <c r="J28" s="229" t="e">
        <f t="shared" si="2"/>
        <v>#DIV/0!</v>
      </c>
      <c r="L28" s="222"/>
    </row>
    <row r="29" spans="1:14" ht="15" x14ac:dyDescent="0.2">
      <c r="A29" s="215">
        <v>4</v>
      </c>
      <c r="B29" s="243"/>
      <c r="C29" s="216"/>
      <c r="D29" s="216" t="s">
        <v>185</v>
      </c>
      <c r="E29" s="217"/>
      <c r="F29" s="244"/>
      <c r="G29" s="217"/>
      <c r="H29" s="217"/>
      <c r="I29" s="219">
        <f>TRUNC(SUM(I30),2)</f>
        <v>0</v>
      </c>
      <c r="J29" s="220" t="e">
        <f t="shared" si="2"/>
        <v>#DIV/0!</v>
      </c>
      <c r="L29" s="222"/>
    </row>
    <row r="30" spans="1:14" ht="15" x14ac:dyDescent="0.2">
      <c r="A30" s="249" t="s">
        <v>186</v>
      </c>
      <c r="B30" s="250">
        <v>5213408</v>
      </c>
      <c r="C30" s="251" t="s">
        <v>160</v>
      </c>
      <c r="D30" s="251" t="s">
        <v>187</v>
      </c>
      <c r="E30" s="252" t="s">
        <v>169</v>
      </c>
      <c r="F30" s="253">
        <f>'[14]Memória Cálculo'!E26</f>
        <v>689.6</v>
      </c>
      <c r="G30" s="254">
        <f>'CPU-Sem valores'!J226</f>
        <v>0</v>
      </c>
      <c r="H30" s="255">
        <f t="shared" si="0"/>
        <v>0</v>
      </c>
      <c r="I30" s="255">
        <f t="shared" si="3"/>
        <v>0</v>
      </c>
      <c r="J30" s="256" t="e">
        <f t="shared" si="2"/>
        <v>#DIV/0!</v>
      </c>
      <c r="L30" s="222"/>
    </row>
    <row r="31" spans="1:14" ht="15" x14ac:dyDescent="0.2">
      <c r="A31" s="215">
        <v>5</v>
      </c>
      <c r="B31" s="243"/>
      <c r="C31" s="216"/>
      <c r="D31" s="216" t="s">
        <v>188</v>
      </c>
      <c r="E31" s="217"/>
      <c r="F31" s="244"/>
      <c r="G31" s="217"/>
      <c r="H31" s="217"/>
      <c r="I31" s="219">
        <f>TRUNC(SUM(I32:I33),2)</f>
        <v>0</v>
      </c>
      <c r="J31" s="220" t="e">
        <f t="shared" si="2"/>
        <v>#DIV/0!</v>
      </c>
      <c r="L31" s="222"/>
    </row>
    <row r="32" spans="1:14" ht="25.5" x14ac:dyDescent="0.2">
      <c r="A32" s="223" t="s">
        <v>23</v>
      </c>
      <c r="B32" s="224" t="s">
        <v>189</v>
      </c>
      <c r="C32" s="225" t="s">
        <v>120</v>
      </c>
      <c r="D32" s="225" t="s">
        <v>190</v>
      </c>
      <c r="E32" s="226" t="s">
        <v>169</v>
      </c>
      <c r="F32" s="227">
        <v>11018</v>
      </c>
      <c r="G32" s="228">
        <f>'CPU-Sem valores'!J259</f>
        <v>0</v>
      </c>
      <c r="H32" s="228">
        <f t="shared" si="0"/>
        <v>0</v>
      </c>
      <c r="I32" s="228">
        <f t="shared" si="3"/>
        <v>0</v>
      </c>
      <c r="J32" s="229" t="e">
        <f t="shared" si="2"/>
        <v>#DIV/0!</v>
      </c>
      <c r="L32" s="222"/>
    </row>
    <row r="33" spans="1:12" ht="12" customHeight="1" x14ac:dyDescent="0.2">
      <c r="A33" s="249" t="s">
        <v>25</v>
      </c>
      <c r="B33" s="250" t="s">
        <v>191</v>
      </c>
      <c r="C33" s="251" t="s">
        <v>120</v>
      </c>
      <c r="D33" s="251" t="s">
        <v>192</v>
      </c>
      <c r="E33" s="252" t="s">
        <v>130</v>
      </c>
      <c r="F33" s="253">
        <v>1</v>
      </c>
      <c r="G33" s="255">
        <f>'CPU-Sem valores'!J267</f>
        <v>0</v>
      </c>
      <c r="H33" s="255">
        <f t="shared" si="0"/>
        <v>0</v>
      </c>
      <c r="I33" s="255">
        <f t="shared" si="3"/>
        <v>0</v>
      </c>
      <c r="J33" s="256" t="e">
        <f t="shared" si="2"/>
        <v>#DIV/0!</v>
      </c>
      <c r="L33" s="222"/>
    </row>
    <row r="34" spans="1:12" ht="12" customHeight="1" x14ac:dyDescent="0.2">
      <c r="A34" s="257"/>
      <c r="B34" s="258"/>
      <c r="C34" s="259"/>
      <c r="D34" s="259"/>
      <c r="E34" s="260"/>
      <c r="F34" s="261"/>
      <c r="G34" s="262"/>
      <c r="H34" s="262"/>
      <c r="I34" s="262"/>
      <c r="J34" s="263"/>
    </row>
    <row r="35" spans="1:12" ht="18.75" customHeight="1" x14ac:dyDescent="0.2">
      <c r="A35" s="401" t="s">
        <v>245</v>
      </c>
      <c r="B35" s="401"/>
      <c r="C35" s="401"/>
      <c r="D35" s="401"/>
      <c r="E35" s="401"/>
      <c r="F35" s="401"/>
      <c r="G35" s="401"/>
      <c r="H35" s="402">
        <f>TRUNC(SUM(I6,I20,I26,I29,I31),2)</f>
        <v>0</v>
      </c>
      <c r="I35" s="402"/>
      <c r="J35" s="264"/>
      <c r="K35" s="221"/>
      <c r="L35" s="222"/>
    </row>
    <row r="36" spans="1:12" x14ac:dyDescent="0.2">
      <c r="A36" s="265"/>
      <c r="B36" s="266"/>
      <c r="C36" s="265"/>
      <c r="D36" s="265"/>
      <c r="E36" s="267"/>
      <c r="F36" s="268"/>
      <c r="G36" s="268"/>
      <c r="H36" s="269"/>
      <c r="I36" s="269"/>
      <c r="J36" s="269"/>
    </row>
    <row r="37" spans="1:12" x14ac:dyDescent="0.2">
      <c r="A37" s="265"/>
      <c r="B37" s="266"/>
      <c r="C37" s="265"/>
      <c r="D37" s="265"/>
      <c r="E37" s="267"/>
      <c r="F37" s="268"/>
      <c r="G37" s="268"/>
    </row>
    <row r="38" spans="1:12" x14ac:dyDescent="0.2">
      <c r="A38" s="270"/>
      <c r="B38" s="271"/>
      <c r="C38" s="272"/>
      <c r="D38" s="270"/>
      <c r="E38" s="268"/>
      <c r="F38" s="271"/>
      <c r="G38" s="271"/>
    </row>
    <row r="39" spans="1:12" x14ac:dyDescent="0.2">
      <c r="A39" s="265"/>
      <c r="B39" s="266"/>
      <c r="C39" s="265"/>
      <c r="D39" s="265"/>
      <c r="E39" s="267"/>
      <c r="F39" s="265"/>
      <c r="G39" s="265"/>
    </row>
    <row r="43" spans="1:12" x14ac:dyDescent="0.2">
      <c r="H43" s="274"/>
    </row>
  </sheetData>
  <mergeCells count="8">
    <mergeCell ref="A35:G35"/>
    <mergeCell ref="H35:I35"/>
    <mergeCell ref="E1:F1"/>
    <mergeCell ref="H1:I1"/>
    <mergeCell ref="E2:F2"/>
    <mergeCell ref="H2:I2"/>
    <mergeCell ref="A4:J4"/>
    <mergeCell ref="B6:C6"/>
  </mergeCells>
  <pageMargins left="0.6692913385826772" right="0.6692913385826772" top="0.94488188976377963" bottom="1.1023622047244095" header="0.51181102362204722" footer="0.51181102362204722"/>
  <pageSetup paperSize="9" scale="71" fitToHeight="0" orientation="landscape" r:id="rId1"/>
  <headerFooter>
    <oddHeader xml:space="preserve">&amp;L &amp;C </oddHeader>
    <oddFooter>&amp;L 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view="pageBreakPreview" zoomScale="60" zoomScaleNormal="100" workbookViewId="0">
      <selection activeCell="S23" sqref="S23"/>
    </sheetView>
  </sheetViews>
  <sheetFormatPr defaultRowHeight="15" x14ac:dyDescent="0.25"/>
  <cols>
    <col min="2" max="2" width="13.42578125" customWidth="1"/>
    <col min="3" max="3" width="35" customWidth="1"/>
    <col min="10" max="10" width="17.42578125" customWidth="1"/>
  </cols>
  <sheetData>
    <row r="1" spans="1:11" x14ac:dyDescent="0.25">
      <c r="A1" s="30"/>
      <c r="B1" s="105"/>
      <c r="C1" s="106"/>
      <c r="D1" s="106"/>
      <c r="E1" s="106"/>
      <c r="F1" s="106"/>
      <c r="G1" s="107"/>
      <c r="H1" s="106"/>
      <c r="I1" s="108"/>
      <c r="J1" s="109"/>
      <c r="K1" s="30"/>
    </row>
    <row r="2" spans="1:11" x14ac:dyDescent="0.25">
      <c r="A2" s="32"/>
      <c r="B2" s="72"/>
      <c r="C2" s="144"/>
      <c r="D2" s="144"/>
      <c r="E2" s="420" t="s">
        <v>41</v>
      </c>
      <c r="F2" s="420"/>
      <c r="G2" s="420"/>
      <c r="H2" s="420"/>
      <c r="I2" s="420"/>
      <c r="J2" s="421"/>
      <c r="K2" s="30"/>
    </row>
    <row r="3" spans="1:11" ht="15" customHeight="1" x14ac:dyDescent="0.25">
      <c r="A3" s="32"/>
      <c r="B3" s="72"/>
      <c r="C3" s="145"/>
      <c r="D3" s="145"/>
      <c r="E3" s="422" t="str">
        <f>Dados!B1</f>
        <v>Recuperação mecanizada do pavimento intertravado e recuperação do sistema de drenagem do Berço 100, inclusive acesso, no Porto do Itaqui em São Luís – MA</v>
      </c>
      <c r="F3" s="422"/>
      <c r="G3" s="422"/>
      <c r="H3" s="422"/>
      <c r="I3" s="422"/>
      <c r="J3" s="423"/>
      <c r="K3" s="30"/>
    </row>
    <row r="4" spans="1:11" ht="15" customHeight="1" x14ac:dyDescent="0.25">
      <c r="A4" s="32"/>
      <c r="B4" s="72"/>
      <c r="C4" s="145"/>
      <c r="D4" s="145"/>
      <c r="E4" s="422"/>
      <c r="F4" s="422"/>
      <c r="G4" s="422"/>
      <c r="H4" s="422"/>
      <c r="I4" s="422"/>
      <c r="J4" s="423"/>
      <c r="K4" s="30"/>
    </row>
    <row r="5" spans="1:11" x14ac:dyDescent="0.25">
      <c r="A5" s="32"/>
      <c r="B5" s="72"/>
      <c r="C5" s="146"/>
      <c r="D5" s="146"/>
      <c r="E5" s="33" t="s">
        <v>1</v>
      </c>
      <c r="F5" s="34"/>
      <c r="G5" s="173" t="s">
        <v>2</v>
      </c>
      <c r="H5" s="174" t="s">
        <v>235</v>
      </c>
      <c r="I5" s="173" t="s">
        <v>3</v>
      </c>
      <c r="J5" s="74">
        <v>0</v>
      </c>
      <c r="K5" s="30"/>
    </row>
    <row r="6" spans="1:11" x14ac:dyDescent="0.25">
      <c r="A6" s="32"/>
      <c r="B6" s="72"/>
      <c r="C6" s="5"/>
      <c r="D6" s="6"/>
      <c r="E6" s="35" t="str">
        <f>Dados!B2</f>
        <v>2020.20-PO-GER-1200-0001-R00</v>
      </c>
      <c r="F6" s="7"/>
      <c r="G6" s="8"/>
      <c r="H6" s="9"/>
      <c r="I6" s="10"/>
      <c r="J6" s="75"/>
      <c r="K6" s="30"/>
    </row>
    <row r="7" spans="1:11" ht="21" x14ac:dyDescent="0.25">
      <c r="A7" s="36"/>
      <c r="B7" s="424" t="s">
        <v>204</v>
      </c>
      <c r="C7" s="425"/>
      <c r="D7" s="425"/>
      <c r="E7" s="425"/>
      <c r="F7" s="425"/>
      <c r="G7" s="425"/>
      <c r="H7" s="425"/>
      <c r="I7" s="425"/>
      <c r="J7" s="426"/>
      <c r="K7" s="36"/>
    </row>
    <row r="8" spans="1:11" ht="21" x14ac:dyDescent="0.25">
      <c r="A8" s="37"/>
      <c r="B8" s="113"/>
      <c r="C8" s="37"/>
      <c r="D8" s="37"/>
      <c r="E8" s="37"/>
      <c r="F8" s="37"/>
      <c r="G8" s="37"/>
      <c r="H8" s="37"/>
      <c r="I8" s="38"/>
      <c r="J8" s="114"/>
      <c r="K8" s="37"/>
    </row>
    <row r="9" spans="1:11" x14ac:dyDescent="0.25">
      <c r="A9" s="30"/>
      <c r="B9" s="115"/>
      <c r="C9" s="32"/>
      <c r="D9" s="32"/>
      <c r="E9" s="32"/>
      <c r="F9" s="32"/>
      <c r="G9" s="116"/>
      <c r="H9" s="32"/>
      <c r="I9" s="110"/>
      <c r="J9" s="117"/>
      <c r="K9" s="30"/>
    </row>
    <row r="10" spans="1:11" x14ac:dyDescent="0.25">
      <c r="A10" s="30"/>
      <c r="B10" s="147" t="s">
        <v>7</v>
      </c>
      <c r="C10" s="427" t="s">
        <v>205</v>
      </c>
      <c r="D10" s="427"/>
      <c r="E10" s="427"/>
      <c r="F10" s="427"/>
      <c r="G10" s="427"/>
      <c r="H10" s="129"/>
      <c r="I10" s="130"/>
      <c r="J10" s="148"/>
      <c r="K10" s="30"/>
    </row>
    <row r="11" spans="1:11" ht="15.75" thickBot="1" x14ac:dyDescent="0.3">
      <c r="A11" s="30"/>
      <c r="B11" s="118" t="s">
        <v>4</v>
      </c>
      <c r="C11" s="39" t="s">
        <v>206</v>
      </c>
      <c r="D11" s="39" t="s">
        <v>207</v>
      </c>
      <c r="E11" s="39" t="s">
        <v>208</v>
      </c>
      <c r="F11" s="131" t="s">
        <v>209</v>
      </c>
      <c r="G11" s="131" t="s">
        <v>210</v>
      </c>
      <c r="H11" s="132" t="s">
        <v>6</v>
      </c>
      <c r="I11" s="428"/>
      <c r="J11" s="429"/>
      <c r="K11" s="30"/>
    </row>
    <row r="12" spans="1:11" ht="15.75" thickTop="1" x14ac:dyDescent="0.25">
      <c r="A12" s="30"/>
      <c r="B12" s="119" t="s">
        <v>7</v>
      </c>
      <c r="C12" s="133" t="s">
        <v>211</v>
      </c>
      <c r="D12" s="134" t="s">
        <v>207</v>
      </c>
      <c r="E12" s="135"/>
      <c r="F12" s="135"/>
      <c r="G12" s="40"/>
      <c r="H12" s="41"/>
      <c r="I12" s="42"/>
      <c r="J12" s="120"/>
      <c r="K12" s="30"/>
    </row>
    <row r="13" spans="1:11" x14ac:dyDescent="0.25">
      <c r="A13" s="30"/>
      <c r="B13" s="121" t="s">
        <v>212</v>
      </c>
      <c r="C13" s="136" t="s">
        <v>213</v>
      </c>
      <c r="D13" s="137"/>
      <c r="E13" s="138"/>
      <c r="F13" s="139"/>
      <c r="G13" s="47"/>
      <c r="H13" s="48"/>
      <c r="I13" s="140"/>
      <c r="J13" s="149"/>
      <c r="K13" s="30"/>
    </row>
    <row r="14" spans="1:11" x14ac:dyDescent="0.25">
      <c r="A14" s="30"/>
      <c r="B14" s="121" t="s">
        <v>214</v>
      </c>
      <c r="C14" s="136" t="s">
        <v>215</v>
      </c>
      <c r="D14" s="137"/>
      <c r="E14" s="138"/>
      <c r="F14" s="139"/>
      <c r="G14" s="47"/>
      <c r="H14" s="48"/>
      <c r="I14" s="140"/>
      <c r="J14" s="149"/>
      <c r="K14" s="30"/>
    </row>
    <row r="15" spans="1:11" x14ac:dyDescent="0.25">
      <c r="A15" s="30"/>
      <c r="B15" s="121" t="s">
        <v>216</v>
      </c>
      <c r="C15" s="136"/>
      <c r="D15" s="137"/>
      <c r="E15" s="138"/>
      <c r="F15" s="139"/>
      <c r="G15" s="47"/>
      <c r="H15" s="48"/>
      <c r="I15" s="140"/>
      <c r="J15" s="149"/>
      <c r="K15" s="30"/>
    </row>
    <row r="16" spans="1:11" x14ac:dyDescent="0.25">
      <c r="A16" s="30"/>
      <c r="B16" s="121" t="s">
        <v>217</v>
      </c>
      <c r="C16" s="136"/>
      <c r="D16" s="137"/>
      <c r="E16" s="138"/>
      <c r="F16" s="139"/>
      <c r="G16" s="47"/>
      <c r="H16" s="48"/>
      <c r="I16" s="140"/>
      <c r="J16" s="149"/>
      <c r="K16" s="30"/>
    </row>
    <row r="17" spans="1:11" x14ac:dyDescent="0.25">
      <c r="A17" s="30"/>
      <c r="B17" s="415"/>
      <c r="C17" s="416"/>
      <c r="D17" s="416"/>
      <c r="E17" s="416"/>
      <c r="F17" s="416"/>
      <c r="G17" s="43"/>
      <c r="H17" s="44"/>
      <c r="I17" s="44"/>
      <c r="J17" s="123"/>
      <c r="K17" s="30"/>
    </row>
    <row r="18" spans="1:11" x14ac:dyDescent="0.25">
      <c r="A18" s="30"/>
      <c r="B18" s="124"/>
      <c r="C18" s="45"/>
      <c r="D18" s="45"/>
      <c r="E18" s="45"/>
      <c r="F18" s="45"/>
      <c r="G18" s="43"/>
      <c r="H18" s="46"/>
      <c r="I18" s="46"/>
      <c r="J18" s="125"/>
      <c r="K18" s="30"/>
    </row>
    <row r="19" spans="1:11" x14ac:dyDescent="0.25">
      <c r="A19" s="30"/>
      <c r="B19" s="150" t="s">
        <v>9</v>
      </c>
      <c r="C19" s="141" t="s">
        <v>218</v>
      </c>
      <c r="D19" s="141"/>
      <c r="E19" s="141"/>
      <c r="F19" s="141"/>
      <c r="G19" s="142">
        <f>SUM(G20:G21)</f>
        <v>0</v>
      </c>
      <c r="H19" s="141"/>
      <c r="I19" s="141"/>
      <c r="J19" s="151"/>
      <c r="K19" s="30"/>
    </row>
    <row r="20" spans="1:11" x14ac:dyDescent="0.25">
      <c r="A20" s="30"/>
      <c r="B20" s="121" t="s">
        <v>219</v>
      </c>
      <c r="C20" s="136"/>
      <c r="D20" s="137"/>
      <c r="E20" s="138"/>
      <c r="F20" s="139"/>
      <c r="G20" s="47"/>
      <c r="H20" s="48"/>
      <c r="I20" s="140"/>
      <c r="J20" s="149"/>
      <c r="K20" s="30"/>
    </row>
    <row r="21" spans="1:11" x14ac:dyDescent="0.25">
      <c r="A21" s="30"/>
      <c r="B21" s="121" t="s">
        <v>220</v>
      </c>
      <c r="C21" s="136"/>
      <c r="D21" s="137"/>
      <c r="E21" s="138"/>
      <c r="F21" s="139"/>
      <c r="G21" s="47"/>
      <c r="H21" s="48"/>
      <c r="I21" s="140"/>
      <c r="J21" s="149"/>
      <c r="K21" s="30"/>
    </row>
    <row r="22" spans="1:11" x14ac:dyDescent="0.25">
      <c r="A22" s="30"/>
      <c r="B22" s="415"/>
      <c r="C22" s="416"/>
      <c r="D22" s="416"/>
      <c r="E22" s="416"/>
      <c r="F22" s="416"/>
      <c r="G22" s="43"/>
      <c r="H22" s="44"/>
      <c r="I22" s="44"/>
      <c r="J22" s="123"/>
      <c r="K22" s="30"/>
    </row>
    <row r="23" spans="1:11" x14ac:dyDescent="0.25">
      <c r="A23" s="30"/>
      <c r="B23" s="417"/>
      <c r="C23" s="418"/>
      <c r="D23" s="418"/>
      <c r="E23" s="418"/>
      <c r="F23" s="418"/>
      <c r="G23" s="418"/>
      <c r="H23" s="418"/>
      <c r="I23" s="418"/>
      <c r="J23" s="419"/>
      <c r="K23" s="30"/>
    </row>
    <row r="24" spans="1:11" x14ac:dyDescent="0.25">
      <c r="A24" s="30"/>
      <c r="B24" s="150" t="s">
        <v>11</v>
      </c>
      <c r="C24" s="141" t="s">
        <v>221</v>
      </c>
      <c r="D24" s="141"/>
      <c r="E24" s="141"/>
      <c r="F24" s="141"/>
      <c r="G24" s="142">
        <f>SUM(G25:G26)</f>
        <v>0</v>
      </c>
      <c r="H24" s="141"/>
      <c r="I24" s="141"/>
      <c r="J24" s="151"/>
      <c r="K24" s="30"/>
    </row>
    <row r="25" spans="1:11" x14ac:dyDescent="0.25">
      <c r="A25" s="30"/>
      <c r="B25" s="121" t="s">
        <v>13</v>
      </c>
      <c r="C25" s="136"/>
      <c r="D25" s="137"/>
      <c r="E25" s="138"/>
      <c r="F25" s="139"/>
      <c r="G25" s="47"/>
      <c r="H25" s="48"/>
      <c r="I25" s="140"/>
      <c r="J25" s="149"/>
      <c r="K25" s="30"/>
    </row>
    <row r="26" spans="1:11" x14ac:dyDescent="0.25">
      <c r="A26" s="30"/>
      <c r="B26" s="121" t="s">
        <v>15</v>
      </c>
      <c r="C26" s="136"/>
      <c r="D26" s="137"/>
      <c r="E26" s="138"/>
      <c r="F26" s="139"/>
      <c r="G26" s="47"/>
      <c r="H26" s="48"/>
      <c r="I26" s="140"/>
      <c r="J26" s="149"/>
      <c r="K26" s="30"/>
    </row>
    <row r="27" spans="1:11" x14ac:dyDescent="0.25">
      <c r="A27" s="30"/>
      <c r="B27" s="186"/>
      <c r="C27" s="185"/>
      <c r="D27" s="184"/>
      <c r="E27" s="143"/>
      <c r="F27" s="143"/>
      <c r="G27" s="183"/>
      <c r="H27" s="182"/>
      <c r="I27" s="182"/>
      <c r="J27" s="187"/>
      <c r="K27" s="30"/>
    </row>
    <row r="28" spans="1:11" x14ac:dyDescent="0.25">
      <c r="A28" s="30"/>
      <c r="B28" s="152"/>
      <c r="C28" s="153"/>
      <c r="D28" s="153"/>
      <c r="E28" s="153"/>
      <c r="F28" s="153"/>
      <c r="G28" s="154"/>
      <c r="H28" s="153"/>
      <c r="I28" s="155"/>
      <c r="J28" s="156"/>
      <c r="K28" s="30"/>
    </row>
    <row r="29" spans="1:11" x14ac:dyDescent="0.25">
      <c r="A29" s="30"/>
      <c r="B29" s="32"/>
      <c r="C29" s="32"/>
      <c r="D29" s="32"/>
      <c r="E29" s="32"/>
      <c r="F29" s="32"/>
      <c r="G29" s="116"/>
      <c r="H29" s="32"/>
      <c r="I29" s="110"/>
      <c r="J29" s="180"/>
      <c r="K29" s="30"/>
    </row>
    <row r="30" spans="1:11" x14ac:dyDescent="0.25">
      <c r="A30" s="30"/>
      <c r="B30" s="32"/>
      <c r="C30" s="32"/>
      <c r="D30" s="32"/>
      <c r="E30" s="32"/>
      <c r="F30" s="32"/>
      <c r="G30" s="116"/>
      <c r="H30" s="32"/>
      <c r="I30" s="110"/>
      <c r="J30" s="180"/>
      <c r="K30" s="30"/>
    </row>
    <row r="31" spans="1:11" x14ac:dyDescent="0.25">
      <c r="A31" s="30"/>
      <c r="B31" s="32"/>
      <c r="C31" s="32"/>
      <c r="D31" s="32"/>
      <c r="E31" s="32"/>
      <c r="F31" s="32"/>
      <c r="G31" s="116"/>
      <c r="H31" s="32"/>
      <c r="I31" s="110"/>
      <c r="J31" s="180"/>
      <c r="K31" s="30"/>
    </row>
    <row r="32" spans="1:11" x14ac:dyDescent="0.25">
      <c r="A32" s="30"/>
      <c r="B32" s="32"/>
      <c r="C32" s="32"/>
      <c r="D32" s="32"/>
      <c r="E32" s="32"/>
      <c r="F32" s="32"/>
      <c r="G32" s="116"/>
      <c r="H32" s="32"/>
      <c r="I32" s="110"/>
      <c r="J32" s="180"/>
      <c r="K32" s="30"/>
    </row>
    <row r="33" spans="1:11" x14ac:dyDescent="0.25">
      <c r="A33" s="30"/>
      <c r="B33" s="32"/>
      <c r="C33" s="32"/>
      <c r="D33" s="32"/>
      <c r="E33" s="32"/>
      <c r="F33" s="32"/>
      <c r="G33" s="116"/>
      <c r="H33" s="32"/>
      <c r="I33" s="110"/>
      <c r="J33" s="180"/>
      <c r="K33" s="30"/>
    </row>
    <row r="34" spans="1:11" x14ac:dyDescent="0.25">
      <c r="A34" s="30"/>
      <c r="B34" s="32"/>
      <c r="C34" s="32"/>
      <c r="D34" s="32"/>
      <c r="E34" s="32"/>
      <c r="F34" s="32"/>
      <c r="G34" s="116"/>
      <c r="H34" s="32"/>
      <c r="I34" s="110"/>
      <c r="J34" s="180"/>
      <c r="K34" s="30"/>
    </row>
    <row r="35" spans="1:11" x14ac:dyDescent="0.25">
      <c r="A35" s="30"/>
      <c r="B35" s="32"/>
      <c r="C35" s="32"/>
      <c r="D35" s="32"/>
      <c r="E35" s="32"/>
      <c r="F35" s="32"/>
      <c r="G35" s="116"/>
      <c r="H35" s="32"/>
      <c r="I35" s="110"/>
      <c r="J35" s="180"/>
      <c r="K35" s="30"/>
    </row>
    <row r="36" spans="1:11" x14ac:dyDescent="0.25">
      <c r="B36" s="181"/>
      <c r="C36" s="181"/>
      <c r="D36" s="181"/>
      <c r="E36" s="181"/>
      <c r="F36" s="181"/>
      <c r="G36" s="181"/>
      <c r="H36" s="181"/>
      <c r="I36" s="181"/>
      <c r="J36" s="181"/>
    </row>
    <row r="37" spans="1:11" x14ac:dyDescent="0.25">
      <c r="B37" s="181"/>
      <c r="C37" s="181"/>
      <c r="D37" s="181"/>
      <c r="E37" s="181"/>
      <c r="F37" s="181"/>
      <c r="G37" s="181"/>
      <c r="H37" s="181"/>
      <c r="I37" s="181"/>
      <c r="J37" s="181"/>
    </row>
  </sheetData>
  <mergeCells count="8">
    <mergeCell ref="B17:F17"/>
    <mergeCell ref="B22:F22"/>
    <mergeCell ref="B23:J23"/>
    <mergeCell ref="E2:J2"/>
    <mergeCell ref="E3:J4"/>
    <mergeCell ref="B7:J7"/>
    <mergeCell ref="C10:G10"/>
    <mergeCell ref="I11:J11"/>
  </mergeCells>
  <pageMargins left="0.51181102362204722" right="0.51181102362204722" top="0.78740157480314965" bottom="0.78740157480314965" header="0.31496062992125984" footer="0.31496062992125984"/>
  <pageSetup paperSize="9" scale="97" fitToHeight="0" orientation="landscape" r:id="rId1"/>
  <headerFooter>
    <oddFooter>&amp;L&amp;9&amp;A&amp;R&amp;9&amp;P/&amp;N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opLeftCell="A9" zoomScaleNormal="100" workbookViewId="0">
      <selection activeCell="J34" sqref="J34"/>
    </sheetView>
  </sheetViews>
  <sheetFormatPr defaultRowHeight="15" x14ac:dyDescent="0.25"/>
  <cols>
    <col min="1" max="1" width="9.140625" customWidth="1"/>
    <col min="3" max="3" width="28.7109375" customWidth="1"/>
    <col min="6" max="6" width="29.42578125" customWidth="1"/>
  </cols>
  <sheetData>
    <row r="1" spans="1:11" x14ac:dyDescent="0.25">
      <c r="A1" s="1"/>
      <c r="B1" s="67"/>
      <c r="C1" s="68"/>
      <c r="D1" s="68"/>
      <c r="E1" s="68"/>
      <c r="F1" s="68"/>
      <c r="G1" s="69"/>
      <c r="H1" s="68"/>
      <c r="I1" s="70"/>
      <c r="J1" s="71"/>
      <c r="K1" s="1"/>
    </row>
    <row r="2" spans="1:11" x14ac:dyDescent="0.25">
      <c r="A2" s="2"/>
      <c r="B2" s="72"/>
      <c r="C2" s="430"/>
      <c r="D2" s="430"/>
      <c r="E2" s="431" t="s">
        <v>0</v>
      </c>
      <c r="F2" s="431"/>
      <c r="G2" s="431"/>
      <c r="H2" s="431"/>
      <c r="I2" s="431"/>
      <c r="J2" s="432"/>
      <c r="K2" s="1"/>
    </row>
    <row r="3" spans="1:11" x14ac:dyDescent="0.25">
      <c r="A3" s="2"/>
      <c r="B3" s="72"/>
      <c r="C3" s="433"/>
      <c r="D3" s="433"/>
      <c r="E3" s="434" t="str">
        <f>Dados!B1</f>
        <v>Recuperação mecanizada do pavimento intertravado e recuperação do sistema de drenagem do Berço 100, inclusive acesso, no Porto do Itaqui em São Luís – MA</v>
      </c>
      <c r="F3" s="434"/>
      <c r="G3" s="434"/>
      <c r="H3" s="434"/>
      <c r="I3" s="434"/>
      <c r="J3" s="435"/>
      <c r="K3" s="1"/>
    </row>
    <row r="4" spans="1:11" x14ac:dyDescent="0.25">
      <c r="A4" s="2"/>
      <c r="B4" s="72"/>
      <c r="C4" s="433"/>
      <c r="D4" s="433"/>
      <c r="E4" s="434"/>
      <c r="F4" s="434"/>
      <c r="G4" s="434"/>
      <c r="H4" s="434"/>
      <c r="I4" s="434"/>
      <c r="J4" s="435"/>
      <c r="K4" s="1"/>
    </row>
    <row r="5" spans="1:11" x14ac:dyDescent="0.25">
      <c r="A5" s="2"/>
      <c r="B5" s="72"/>
      <c r="C5" s="433"/>
      <c r="D5" s="433"/>
      <c r="E5" s="434"/>
      <c r="F5" s="434"/>
      <c r="G5" s="434"/>
      <c r="H5" s="434"/>
      <c r="I5" s="434"/>
      <c r="J5" s="435"/>
      <c r="K5" s="1"/>
    </row>
    <row r="6" spans="1:11" x14ac:dyDescent="0.25">
      <c r="A6" s="2"/>
      <c r="B6" s="72"/>
      <c r="C6" s="436"/>
      <c r="D6" s="436"/>
      <c r="E6" s="3" t="s">
        <v>1</v>
      </c>
      <c r="F6" s="73" t="str">
        <f>Dados!B2</f>
        <v>2020.20-PO-GER-1200-0001-R00</v>
      </c>
      <c r="G6" s="4" t="s">
        <v>2</v>
      </c>
      <c r="H6" s="172" t="s">
        <v>235</v>
      </c>
      <c r="I6" s="4" t="s">
        <v>3</v>
      </c>
      <c r="J6" s="112">
        <v>0</v>
      </c>
      <c r="K6" s="1"/>
    </row>
    <row r="7" spans="1:11" x14ac:dyDescent="0.25">
      <c r="A7" s="2"/>
      <c r="B7" s="72"/>
      <c r="C7" s="5"/>
      <c r="D7" s="6"/>
      <c r="E7" s="7"/>
      <c r="F7" s="7"/>
      <c r="G7" s="8"/>
      <c r="H7" s="9"/>
      <c r="I7" s="10"/>
      <c r="J7" s="75"/>
      <c r="K7" s="1"/>
    </row>
    <row r="8" spans="1:11" ht="21" x14ac:dyDescent="0.25">
      <c r="A8" s="11"/>
      <c r="B8" s="437" t="s">
        <v>40</v>
      </c>
      <c r="C8" s="438"/>
      <c r="D8" s="438"/>
      <c r="E8" s="438"/>
      <c r="F8" s="438"/>
      <c r="G8" s="438"/>
      <c r="H8" s="438"/>
      <c r="I8" s="438"/>
      <c r="J8" s="439"/>
      <c r="K8" s="11"/>
    </row>
    <row r="9" spans="1:11" ht="21" x14ac:dyDescent="0.25">
      <c r="A9" s="12"/>
      <c r="B9" s="76"/>
      <c r="C9" s="12"/>
      <c r="D9" s="12"/>
      <c r="E9" s="12"/>
      <c r="F9" s="12"/>
      <c r="G9" s="12"/>
      <c r="H9" s="12"/>
      <c r="I9" s="13"/>
      <c r="J9" s="77"/>
      <c r="K9" s="12"/>
    </row>
    <row r="10" spans="1:11" x14ac:dyDescent="0.25">
      <c r="A10" s="1"/>
      <c r="B10" s="78"/>
      <c r="C10" s="2"/>
      <c r="D10" s="2"/>
      <c r="E10" s="2"/>
      <c r="F10" s="2"/>
      <c r="G10" s="79"/>
      <c r="H10" s="2"/>
      <c r="I10" s="80"/>
      <c r="J10" s="81"/>
      <c r="K10" s="1"/>
    </row>
    <row r="11" spans="1:11" x14ac:dyDescent="0.25">
      <c r="A11" s="1"/>
      <c r="B11" s="82" t="s">
        <v>4</v>
      </c>
      <c r="C11" s="440" t="s">
        <v>5</v>
      </c>
      <c r="D11" s="441"/>
      <c r="E11" s="441"/>
      <c r="F11" s="441"/>
      <c r="G11" s="441"/>
      <c r="H11" s="441"/>
      <c r="I11" s="442"/>
      <c r="J11" s="83" t="s">
        <v>6</v>
      </c>
      <c r="K11" s="1"/>
    </row>
    <row r="12" spans="1:11" ht="15.75" x14ac:dyDescent="0.25">
      <c r="A12" s="1"/>
      <c r="B12" s="84" t="s">
        <v>7</v>
      </c>
      <c r="C12" s="443" t="s">
        <v>8</v>
      </c>
      <c r="D12" s="443"/>
      <c r="E12" s="443"/>
      <c r="F12" s="443"/>
      <c r="G12" s="443"/>
      <c r="H12" s="14"/>
      <c r="I12" s="15"/>
      <c r="J12" s="395">
        <v>0</v>
      </c>
      <c r="K12" s="1"/>
    </row>
    <row r="13" spans="1:11" ht="15.75" x14ac:dyDescent="0.25">
      <c r="A13" s="1"/>
      <c r="B13" s="390"/>
      <c r="C13" s="391"/>
      <c r="D13" s="391"/>
      <c r="E13" s="391"/>
      <c r="F13" s="391"/>
      <c r="G13" s="16"/>
      <c r="H13" s="17"/>
      <c r="I13" s="17"/>
      <c r="J13" s="396"/>
      <c r="K13" s="1"/>
    </row>
    <row r="14" spans="1:11" ht="15.75" x14ac:dyDescent="0.25">
      <c r="A14" s="1"/>
      <c r="B14" s="85"/>
      <c r="C14" s="18"/>
      <c r="D14" s="18"/>
      <c r="E14" s="18"/>
      <c r="F14" s="18"/>
      <c r="G14" s="16"/>
      <c r="H14" s="19"/>
      <c r="I14" s="19"/>
      <c r="J14" s="397"/>
      <c r="K14" s="1"/>
    </row>
    <row r="15" spans="1:11" ht="63" customHeight="1" x14ac:dyDescent="0.25">
      <c r="A15" s="1"/>
      <c r="B15" s="86" t="s">
        <v>9</v>
      </c>
      <c r="C15" s="20" t="s">
        <v>10</v>
      </c>
      <c r="D15" s="20"/>
      <c r="E15" s="20"/>
      <c r="F15" s="20"/>
      <c r="G15" s="21"/>
      <c r="H15" s="20"/>
      <c r="I15" s="20"/>
      <c r="J15" s="395">
        <v>0</v>
      </c>
      <c r="K15" s="1"/>
    </row>
    <row r="16" spans="1:11" ht="15.75" x14ac:dyDescent="0.25">
      <c r="A16" s="1"/>
      <c r="B16" s="390"/>
      <c r="C16" s="391"/>
      <c r="D16" s="391"/>
      <c r="E16" s="391"/>
      <c r="F16" s="391"/>
      <c r="G16" s="16"/>
      <c r="H16" s="17"/>
      <c r="I16" s="17"/>
      <c r="J16" s="396"/>
      <c r="K16" s="1"/>
    </row>
    <row r="17" spans="1:11" ht="15.75" x14ac:dyDescent="0.25">
      <c r="A17" s="1"/>
      <c r="B17" s="392"/>
      <c r="C17" s="393"/>
      <c r="D17" s="393"/>
      <c r="E17" s="393"/>
      <c r="F17" s="393"/>
      <c r="G17" s="393"/>
      <c r="H17" s="393"/>
      <c r="I17" s="393"/>
      <c r="J17" s="398"/>
      <c r="K17" s="1"/>
    </row>
    <row r="18" spans="1:11" ht="78.75" customHeight="1" x14ac:dyDescent="0.25">
      <c r="A18" s="1"/>
      <c r="B18" s="86" t="s">
        <v>11</v>
      </c>
      <c r="C18" s="20" t="s">
        <v>12</v>
      </c>
      <c r="D18" s="20"/>
      <c r="E18" s="20"/>
      <c r="F18" s="20"/>
      <c r="G18" s="21"/>
      <c r="H18" s="20"/>
      <c r="I18" s="20"/>
      <c r="J18" s="395">
        <f>SUM(J19:J21)</f>
        <v>0</v>
      </c>
      <c r="K18" s="1"/>
    </row>
    <row r="19" spans="1:11" ht="15.75" customHeight="1" x14ac:dyDescent="0.25">
      <c r="A19" s="1"/>
      <c r="B19" s="87" t="s">
        <v>13</v>
      </c>
      <c r="C19" s="394" t="s">
        <v>14</v>
      </c>
      <c r="D19" s="394"/>
      <c r="E19" s="394"/>
      <c r="F19" s="394"/>
      <c r="G19" s="394"/>
      <c r="H19" s="22"/>
      <c r="I19" s="23"/>
      <c r="J19" s="399">
        <v>0</v>
      </c>
      <c r="K19" s="1"/>
    </row>
    <row r="20" spans="1:11" ht="15.75" x14ac:dyDescent="0.25">
      <c r="A20" s="1"/>
      <c r="B20" s="87" t="s">
        <v>15</v>
      </c>
      <c r="C20" s="394" t="s">
        <v>16</v>
      </c>
      <c r="D20" s="394"/>
      <c r="E20" s="394"/>
      <c r="F20" s="394"/>
      <c r="G20" s="394"/>
      <c r="H20" s="22"/>
      <c r="I20" s="23"/>
      <c r="J20" s="399">
        <v>0</v>
      </c>
      <c r="K20" s="1"/>
    </row>
    <row r="21" spans="1:11" ht="15.75" x14ac:dyDescent="0.25">
      <c r="A21" s="1"/>
      <c r="B21" s="87" t="s">
        <v>17</v>
      </c>
      <c r="C21" s="394" t="s">
        <v>18</v>
      </c>
      <c r="D21" s="394"/>
      <c r="E21" s="394"/>
      <c r="F21" s="394"/>
      <c r="G21" s="394"/>
      <c r="H21" s="22"/>
      <c r="I21" s="23"/>
      <c r="J21" s="399">
        <v>0</v>
      </c>
      <c r="K21" s="1"/>
    </row>
    <row r="22" spans="1:11" ht="15.75" x14ac:dyDescent="0.25">
      <c r="A22" s="1"/>
      <c r="B22" s="390"/>
      <c r="C22" s="391"/>
      <c r="D22" s="391"/>
      <c r="E22" s="391"/>
      <c r="F22" s="391"/>
      <c r="G22" s="16"/>
      <c r="H22" s="17"/>
      <c r="I22" s="17"/>
      <c r="J22" s="396"/>
      <c r="K22" s="1"/>
    </row>
    <row r="23" spans="1:11" ht="15.75" x14ac:dyDescent="0.25">
      <c r="A23" s="1"/>
      <c r="B23" s="392"/>
      <c r="C23" s="393"/>
      <c r="D23" s="393"/>
      <c r="E23" s="393"/>
      <c r="F23" s="393"/>
      <c r="G23" s="393"/>
      <c r="H23" s="393"/>
      <c r="I23" s="393"/>
      <c r="J23" s="398"/>
      <c r="K23" s="1"/>
    </row>
    <row r="24" spans="1:11" ht="31.5" customHeight="1" x14ac:dyDescent="0.25">
      <c r="A24" s="1"/>
      <c r="B24" s="86" t="s">
        <v>19</v>
      </c>
      <c r="C24" s="20" t="s">
        <v>20</v>
      </c>
      <c r="D24" s="20"/>
      <c r="E24" s="20"/>
      <c r="F24" s="20"/>
      <c r="G24" s="21"/>
      <c r="H24" s="20"/>
      <c r="I24" s="20"/>
      <c r="J24" s="395">
        <v>0</v>
      </c>
      <c r="K24" s="1"/>
    </row>
    <row r="25" spans="1:11" ht="15.75" x14ac:dyDescent="0.25">
      <c r="A25" s="1"/>
      <c r="B25" s="390"/>
      <c r="C25" s="391"/>
      <c r="D25" s="391"/>
      <c r="E25" s="391"/>
      <c r="F25" s="391"/>
      <c r="G25" s="16"/>
      <c r="H25" s="17"/>
      <c r="I25" s="17"/>
      <c r="J25" s="396"/>
      <c r="K25" s="1"/>
    </row>
    <row r="26" spans="1:11" ht="15.75" x14ac:dyDescent="0.25">
      <c r="A26" s="1"/>
      <c r="B26" s="392"/>
      <c r="C26" s="393"/>
      <c r="D26" s="393"/>
      <c r="E26" s="393"/>
      <c r="F26" s="393"/>
      <c r="G26" s="393"/>
      <c r="H26" s="393"/>
      <c r="I26" s="393"/>
      <c r="J26" s="398"/>
      <c r="K26" s="1"/>
    </row>
    <row r="27" spans="1:11" ht="31.5" customHeight="1" x14ac:dyDescent="0.25">
      <c r="A27" s="1"/>
      <c r="B27" s="86" t="s">
        <v>21</v>
      </c>
      <c r="C27" s="20" t="s">
        <v>22</v>
      </c>
      <c r="D27" s="20"/>
      <c r="E27" s="20"/>
      <c r="F27" s="20"/>
      <c r="G27" s="21"/>
      <c r="H27" s="20"/>
      <c r="I27" s="20"/>
      <c r="J27" s="395">
        <f>SUM(J28:J31)</f>
        <v>0</v>
      </c>
      <c r="K27" s="1"/>
    </row>
    <row r="28" spans="1:11" ht="15.75" customHeight="1" x14ac:dyDescent="0.25">
      <c r="A28" s="1"/>
      <c r="B28" s="87" t="s">
        <v>23</v>
      </c>
      <c r="C28" s="394" t="s">
        <v>24</v>
      </c>
      <c r="D28" s="394"/>
      <c r="E28" s="394"/>
      <c r="F28" s="394"/>
      <c r="G28" s="394"/>
      <c r="H28" s="22"/>
      <c r="I28" s="23"/>
      <c r="J28" s="399">
        <v>0</v>
      </c>
      <c r="K28" s="1"/>
    </row>
    <row r="29" spans="1:11" ht="15.75" x14ac:dyDescent="0.25">
      <c r="A29" s="1"/>
      <c r="B29" s="87" t="s">
        <v>25</v>
      </c>
      <c r="C29" s="394" t="s">
        <v>26</v>
      </c>
      <c r="D29" s="394"/>
      <c r="E29" s="394"/>
      <c r="F29" s="394"/>
      <c r="G29" s="394"/>
      <c r="H29" s="22"/>
      <c r="I29" s="23"/>
      <c r="J29" s="399">
        <v>0</v>
      </c>
      <c r="K29" s="1"/>
    </row>
    <row r="30" spans="1:11" ht="15.75" x14ac:dyDescent="0.25">
      <c r="A30" s="1"/>
      <c r="B30" s="87" t="s">
        <v>27</v>
      </c>
      <c r="C30" s="394" t="s">
        <v>28</v>
      </c>
      <c r="D30" s="394"/>
      <c r="E30" s="394"/>
      <c r="F30" s="394"/>
      <c r="G30" s="394"/>
      <c r="H30" s="22"/>
      <c r="I30" s="23"/>
      <c r="J30" s="399">
        <v>0</v>
      </c>
      <c r="K30" s="1"/>
    </row>
    <row r="31" spans="1:11" ht="15.75" x14ac:dyDescent="0.25">
      <c r="A31" s="1"/>
      <c r="B31" s="87" t="s">
        <v>29</v>
      </c>
      <c r="C31" s="394" t="s">
        <v>30</v>
      </c>
      <c r="D31" s="394"/>
      <c r="E31" s="394"/>
      <c r="F31" s="394"/>
      <c r="G31" s="394"/>
      <c r="H31" s="22"/>
      <c r="I31" s="23"/>
      <c r="J31" s="399">
        <v>0</v>
      </c>
      <c r="K31" s="1"/>
    </row>
    <row r="32" spans="1:11" x14ac:dyDescent="0.25">
      <c r="A32" s="1"/>
      <c r="B32" s="88"/>
      <c r="C32" s="24"/>
      <c r="D32" s="25"/>
      <c r="E32" s="25"/>
      <c r="F32" s="25"/>
      <c r="G32" s="26"/>
      <c r="H32" s="27"/>
      <c r="I32" s="27"/>
      <c r="J32" s="89"/>
      <c r="K32" s="1"/>
    </row>
    <row r="33" spans="1:11" x14ac:dyDescent="0.25">
      <c r="A33" s="1"/>
      <c r="B33" s="90"/>
      <c r="C33" s="91"/>
      <c r="D33" s="91"/>
      <c r="E33" s="91"/>
      <c r="F33" s="91"/>
      <c r="G33" s="79"/>
      <c r="H33" s="91"/>
      <c r="I33" s="92"/>
      <c r="J33" s="93"/>
      <c r="K33" s="1"/>
    </row>
    <row r="34" spans="1:11" ht="18.75" x14ac:dyDescent="0.25">
      <c r="A34" s="1"/>
      <c r="B34" s="94" t="s">
        <v>31</v>
      </c>
      <c r="C34" s="447" t="s">
        <v>32</v>
      </c>
      <c r="D34" s="448"/>
      <c r="E34" s="448"/>
      <c r="F34" s="448"/>
      <c r="G34" s="448"/>
      <c r="H34" s="448"/>
      <c r="I34" s="449"/>
      <c r="J34" s="400">
        <f>TRUNC(((1+(J12+J18))*(1+J15)*(1+J24)/(1-J27))-1,4)</f>
        <v>0</v>
      </c>
      <c r="K34" s="1"/>
    </row>
    <row r="35" spans="1:11" x14ac:dyDescent="0.25">
      <c r="A35" s="1"/>
      <c r="B35" s="90"/>
      <c r="C35" s="91"/>
      <c r="D35" s="91"/>
      <c r="E35" s="91"/>
      <c r="F35" s="91"/>
      <c r="G35" s="79"/>
      <c r="H35" s="91"/>
      <c r="I35" s="92"/>
      <c r="J35" s="93"/>
      <c r="K35" s="1"/>
    </row>
    <row r="36" spans="1:11" x14ac:dyDescent="0.25">
      <c r="A36" s="1"/>
      <c r="B36" s="90"/>
      <c r="C36" s="91"/>
      <c r="D36" s="91"/>
      <c r="E36" s="91"/>
      <c r="F36" s="91"/>
      <c r="G36" s="79"/>
      <c r="H36" s="91"/>
      <c r="I36" s="92"/>
      <c r="J36" s="93"/>
      <c r="K36" s="1"/>
    </row>
    <row r="37" spans="1:11" x14ac:dyDescent="0.25">
      <c r="A37" s="1"/>
      <c r="B37" s="90" t="s">
        <v>33</v>
      </c>
      <c r="C37" s="91"/>
      <c r="D37" s="91"/>
      <c r="E37" s="91"/>
      <c r="F37" s="91"/>
      <c r="G37" s="79"/>
      <c r="H37" s="91"/>
      <c r="I37" s="92"/>
      <c r="J37" s="93"/>
      <c r="K37" s="1"/>
    </row>
    <row r="38" spans="1:11" ht="15.75" x14ac:dyDescent="0.25">
      <c r="A38" s="1"/>
      <c r="B38" s="95"/>
      <c r="C38" s="96"/>
      <c r="D38" s="96"/>
      <c r="E38" s="96"/>
      <c r="F38" s="96"/>
      <c r="G38" s="97"/>
      <c r="H38" s="96"/>
      <c r="I38" s="98"/>
      <c r="J38" s="99"/>
      <c r="K38" s="1"/>
    </row>
    <row r="39" spans="1:11" ht="41.25" customHeight="1" x14ac:dyDescent="0.25">
      <c r="A39" s="1"/>
      <c r="B39" s="444" t="s">
        <v>34</v>
      </c>
      <c r="C39" s="445"/>
      <c r="D39" s="445"/>
      <c r="E39" s="445"/>
      <c r="F39" s="445"/>
      <c r="G39" s="445"/>
      <c r="H39" s="445"/>
      <c r="I39" s="445"/>
      <c r="J39" s="446"/>
      <c r="K39" s="28"/>
    </row>
    <row r="40" spans="1:11" ht="15.75" x14ac:dyDescent="0.25">
      <c r="A40" s="1"/>
      <c r="B40" s="95"/>
      <c r="C40" s="96"/>
      <c r="D40" s="96"/>
      <c r="E40" s="96"/>
      <c r="F40" s="96"/>
      <c r="G40" s="97"/>
      <c r="H40" s="96"/>
      <c r="I40" s="98"/>
      <c r="J40" s="99"/>
      <c r="K40" s="1"/>
    </row>
    <row r="41" spans="1:11" ht="38.25" customHeight="1" x14ac:dyDescent="0.25">
      <c r="A41" s="1"/>
      <c r="B41" s="444" t="s">
        <v>35</v>
      </c>
      <c r="C41" s="445"/>
      <c r="D41" s="445"/>
      <c r="E41" s="445"/>
      <c r="F41" s="445"/>
      <c r="G41" s="445"/>
      <c r="H41" s="445"/>
      <c r="I41" s="445"/>
      <c r="J41" s="446"/>
      <c r="K41" s="28"/>
    </row>
    <row r="42" spans="1:11" ht="15.75" x14ac:dyDescent="0.25">
      <c r="A42" s="1"/>
      <c r="B42" s="95"/>
      <c r="C42" s="96"/>
      <c r="D42" s="96"/>
      <c r="E42" s="96"/>
      <c r="F42" s="96"/>
      <c r="G42" s="97"/>
      <c r="H42" s="96"/>
      <c r="I42" s="98"/>
      <c r="J42" s="99"/>
      <c r="K42" s="1"/>
    </row>
    <row r="43" spans="1:11" ht="41.25" customHeight="1" x14ac:dyDescent="0.25">
      <c r="A43" s="1"/>
      <c r="B43" s="444" t="s">
        <v>36</v>
      </c>
      <c r="C43" s="445"/>
      <c r="D43" s="445"/>
      <c r="E43" s="445"/>
      <c r="F43" s="445"/>
      <c r="G43" s="445"/>
      <c r="H43" s="445"/>
      <c r="I43" s="445"/>
      <c r="J43" s="446"/>
      <c r="K43" s="28"/>
    </row>
    <row r="44" spans="1:11" ht="15.75" x14ac:dyDescent="0.25">
      <c r="A44" s="1"/>
      <c r="B44" s="95"/>
      <c r="C44" s="96"/>
      <c r="D44" s="96"/>
      <c r="E44" s="96"/>
      <c r="F44" s="96"/>
      <c r="G44" s="97"/>
      <c r="H44" s="96"/>
      <c r="I44" s="98"/>
      <c r="J44" s="99"/>
      <c r="K44" s="1"/>
    </row>
    <row r="45" spans="1:11" ht="15.75" x14ac:dyDescent="0.25">
      <c r="A45" s="1"/>
      <c r="B45" s="444" t="s">
        <v>37</v>
      </c>
      <c r="C45" s="445"/>
      <c r="D45" s="445"/>
      <c r="E45" s="445"/>
      <c r="F45" s="445"/>
      <c r="G45" s="445"/>
      <c r="H45" s="445"/>
      <c r="I45" s="445"/>
      <c r="J45" s="446"/>
      <c r="K45" s="28"/>
    </row>
    <row r="46" spans="1:11" ht="15.75" x14ac:dyDescent="0.25">
      <c r="A46" s="1"/>
      <c r="B46" s="95"/>
      <c r="C46" s="96"/>
      <c r="D46" s="96"/>
      <c r="E46" s="96"/>
      <c r="F46" s="96"/>
      <c r="G46" s="97"/>
      <c r="H46" s="96"/>
      <c r="I46" s="98"/>
      <c r="J46" s="99"/>
      <c r="K46" s="1"/>
    </row>
    <row r="47" spans="1:11" ht="37.5" customHeight="1" x14ac:dyDescent="0.25">
      <c r="A47" s="1"/>
      <c r="B47" s="444" t="s">
        <v>38</v>
      </c>
      <c r="C47" s="445"/>
      <c r="D47" s="445"/>
      <c r="E47" s="445"/>
      <c r="F47" s="445"/>
      <c r="G47" s="445"/>
      <c r="H47" s="445"/>
      <c r="I47" s="445"/>
      <c r="J47" s="446"/>
      <c r="K47" s="28"/>
    </row>
    <row r="48" spans="1:11" ht="15.75" x14ac:dyDescent="0.25">
      <c r="A48" s="1"/>
      <c r="B48" s="95"/>
      <c r="C48" s="96"/>
      <c r="D48" s="96"/>
      <c r="E48" s="96"/>
      <c r="F48" s="96"/>
      <c r="G48" s="97"/>
      <c r="H48" s="96"/>
      <c r="I48" s="98"/>
      <c r="J48" s="99"/>
      <c r="K48" s="1"/>
    </row>
    <row r="49" spans="1:11" ht="57.75" customHeight="1" x14ac:dyDescent="0.25">
      <c r="A49" s="1"/>
      <c r="B49" s="444" t="s">
        <v>39</v>
      </c>
      <c r="C49" s="445"/>
      <c r="D49" s="445"/>
      <c r="E49" s="445"/>
      <c r="F49" s="445"/>
      <c r="G49" s="445"/>
      <c r="H49" s="445"/>
      <c r="I49" s="445"/>
      <c r="J49" s="446"/>
      <c r="K49" s="28"/>
    </row>
    <row r="50" spans="1:11" x14ac:dyDescent="0.25">
      <c r="A50" s="1"/>
      <c r="B50" s="100"/>
      <c r="C50" s="101"/>
      <c r="D50" s="101"/>
      <c r="E50" s="101"/>
      <c r="F50" s="101"/>
      <c r="G50" s="102"/>
      <c r="H50" s="101"/>
      <c r="I50" s="103"/>
      <c r="J50" s="104"/>
      <c r="K50" s="1"/>
    </row>
  </sheetData>
  <mergeCells count="15">
    <mergeCell ref="B41:J41"/>
    <mergeCell ref="B43:J43"/>
    <mergeCell ref="B45:J45"/>
    <mergeCell ref="B47:J47"/>
    <mergeCell ref="B49:J49"/>
    <mergeCell ref="B8:J8"/>
    <mergeCell ref="C11:I11"/>
    <mergeCell ref="C12:G12"/>
    <mergeCell ref="B39:J39"/>
    <mergeCell ref="C34:I34"/>
    <mergeCell ref="C2:D2"/>
    <mergeCell ref="E2:J2"/>
    <mergeCell ref="C3:D5"/>
    <mergeCell ref="E3:J5"/>
    <mergeCell ref="C6:D6"/>
  </mergeCells>
  <pageMargins left="0.51181102362204722" right="0.51181102362204722" top="0.78740157480314965" bottom="0.78740157480314965" header="0.31496062992125984" footer="0.31496062992125984"/>
  <pageSetup paperSize="9" scale="65" fitToHeight="0" orientation="portrait" r:id="rId1"/>
  <headerFooter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G6" sqref="G6"/>
    </sheetView>
  </sheetViews>
  <sheetFormatPr defaultRowHeight="15" x14ac:dyDescent="0.25"/>
  <cols>
    <col min="3" max="3" width="26.5703125" customWidth="1"/>
    <col min="4" max="4" width="9.140625" customWidth="1"/>
    <col min="5" max="5" width="33.85546875" customWidth="1"/>
    <col min="6" max="6" width="15.140625" customWidth="1"/>
    <col min="10" max="10" width="14.28515625" customWidth="1"/>
  </cols>
  <sheetData>
    <row r="1" spans="1:11" x14ac:dyDescent="0.25">
      <c r="A1" s="30"/>
      <c r="B1" s="105"/>
      <c r="C1" s="106"/>
      <c r="D1" s="106"/>
      <c r="E1" s="106"/>
      <c r="F1" s="106"/>
      <c r="G1" s="107"/>
      <c r="H1" s="106"/>
      <c r="I1" s="108"/>
      <c r="J1" s="109"/>
      <c r="K1" s="30"/>
    </row>
    <row r="2" spans="1:11" x14ac:dyDescent="0.25">
      <c r="A2" s="32"/>
      <c r="B2" s="72"/>
      <c r="C2" s="430"/>
      <c r="D2" s="430"/>
      <c r="E2" s="420" t="s">
        <v>41</v>
      </c>
      <c r="F2" s="420"/>
      <c r="G2" s="420"/>
      <c r="H2" s="420"/>
      <c r="I2" s="420"/>
      <c r="J2" s="421"/>
      <c r="K2" s="30"/>
    </row>
    <row r="3" spans="1:11" x14ac:dyDescent="0.25">
      <c r="A3" s="32"/>
      <c r="B3" s="72"/>
      <c r="C3" s="433"/>
      <c r="D3" s="433"/>
      <c r="E3" s="422" t="str">
        <f>Dados!B1</f>
        <v>Recuperação mecanizada do pavimento intertravado e recuperação do sistema de drenagem do Berço 100, inclusive acesso, no Porto do Itaqui em São Luís – MA</v>
      </c>
      <c r="F3" s="422"/>
      <c r="G3" s="422"/>
      <c r="H3" s="422"/>
      <c r="I3" s="422"/>
      <c r="J3" s="423"/>
      <c r="K3" s="30"/>
    </row>
    <row r="4" spans="1:11" x14ac:dyDescent="0.25">
      <c r="A4" s="32"/>
      <c r="B4" s="72"/>
      <c r="C4" s="433"/>
      <c r="D4" s="433"/>
      <c r="E4" s="422"/>
      <c r="F4" s="422"/>
      <c r="G4" s="422"/>
      <c r="H4" s="422"/>
      <c r="I4" s="422"/>
      <c r="J4" s="423"/>
      <c r="K4" s="30"/>
    </row>
    <row r="5" spans="1:11" ht="33.75" x14ac:dyDescent="0.25">
      <c r="A5" s="32"/>
      <c r="B5" s="72"/>
      <c r="C5" s="29"/>
      <c r="D5" s="29"/>
      <c r="E5" s="33" t="s">
        <v>1</v>
      </c>
      <c r="F5" s="34"/>
      <c r="G5" s="33" t="s">
        <v>2</v>
      </c>
      <c r="H5" s="33" t="s">
        <v>3</v>
      </c>
      <c r="I5" s="110"/>
      <c r="J5" s="111" t="s">
        <v>42</v>
      </c>
      <c r="K5" s="31"/>
    </row>
    <row r="6" spans="1:11" ht="24" x14ac:dyDescent="0.25">
      <c r="A6" s="32"/>
      <c r="B6" s="72"/>
      <c r="C6" s="436"/>
      <c r="D6" s="436"/>
      <c r="E6" s="35" t="str">
        <f>Dados!B2</f>
        <v>2020.20-PO-GER-1200-0001-R00</v>
      </c>
      <c r="F6" s="7"/>
      <c r="G6" s="171" t="s">
        <v>235</v>
      </c>
      <c r="H6" s="9"/>
      <c r="I6" s="10"/>
      <c r="J6" s="112" t="s">
        <v>43</v>
      </c>
      <c r="K6" s="30"/>
    </row>
    <row r="7" spans="1:11" x14ac:dyDescent="0.25">
      <c r="A7" s="32"/>
      <c r="B7" s="72"/>
      <c r="C7" s="5"/>
      <c r="D7" s="6"/>
      <c r="E7" s="7"/>
      <c r="F7" s="7"/>
      <c r="G7" s="8"/>
      <c r="H7" s="9"/>
      <c r="I7" s="10"/>
      <c r="J7" s="75"/>
      <c r="K7" s="30"/>
    </row>
    <row r="8" spans="1:11" ht="21" x14ac:dyDescent="0.25">
      <c r="A8" s="36"/>
      <c r="B8" s="424" t="s">
        <v>44</v>
      </c>
      <c r="C8" s="425"/>
      <c r="D8" s="425"/>
      <c r="E8" s="425"/>
      <c r="F8" s="425"/>
      <c r="G8" s="425"/>
      <c r="H8" s="425"/>
      <c r="I8" s="425"/>
      <c r="J8" s="426"/>
      <c r="K8" s="36"/>
    </row>
    <row r="9" spans="1:11" ht="21" x14ac:dyDescent="0.25">
      <c r="A9" s="37"/>
      <c r="B9" s="113"/>
      <c r="C9" s="37"/>
      <c r="D9" s="37"/>
      <c r="E9" s="37"/>
      <c r="F9" s="37"/>
      <c r="G9" s="37"/>
      <c r="H9" s="37"/>
      <c r="I9" s="38"/>
      <c r="J9" s="114"/>
      <c r="K9" s="37"/>
    </row>
    <row r="10" spans="1:11" x14ac:dyDescent="0.25">
      <c r="A10" s="30"/>
      <c r="B10" s="115"/>
      <c r="C10" s="32"/>
      <c r="D10" s="32"/>
      <c r="E10" s="32"/>
      <c r="F10" s="32"/>
      <c r="G10" s="116"/>
      <c r="H10" s="32"/>
      <c r="I10" s="110"/>
      <c r="J10" s="117"/>
      <c r="K10" s="30"/>
    </row>
    <row r="11" spans="1:11" x14ac:dyDescent="0.25">
      <c r="A11" s="30"/>
      <c r="B11" s="118" t="s">
        <v>45</v>
      </c>
      <c r="C11" s="450" t="s">
        <v>5</v>
      </c>
      <c r="D11" s="451"/>
      <c r="E11" s="451"/>
      <c r="F11" s="452"/>
      <c r="G11" s="453" t="s">
        <v>46</v>
      </c>
      <c r="H11" s="454"/>
      <c r="I11" s="453" t="s">
        <v>47</v>
      </c>
      <c r="J11" s="455"/>
      <c r="K11" s="30"/>
    </row>
    <row r="12" spans="1:11" x14ac:dyDescent="0.25">
      <c r="A12" s="30"/>
      <c r="B12" s="119"/>
      <c r="C12" s="456" t="s">
        <v>48</v>
      </c>
      <c r="D12" s="456"/>
      <c r="E12" s="456"/>
      <c r="F12" s="456"/>
      <c r="G12" s="40"/>
      <c r="H12" s="41"/>
      <c r="I12" s="42"/>
      <c r="J12" s="120"/>
      <c r="K12" s="30"/>
    </row>
    <row r="13" spans="1:11" x14ac:dyDescent="0.25">
      <c r="A13" s="30"/>
      <c r="B13" s="121" t="s">
        <v>49</v>
      </c>
      <c r="C13" s="457" t="s">
        <v>50</v>
      </c>
      <c r="D13" s="457"/>
      <c r="E13" s="457"/>
      <c r="F13" s="457"/>
      <c r="G13" s="458"/>
      <c r="H13" s="458"/>
      <c r="I13" s="458"/>
      <c r="J13" s="459"/>
      <c r="K13" s="30"/>
    </row>
    <row r="14" spans="1:11" x14ac:dyDescent="0.25">
      <c r="A14" s="30"/>
      <c r="B14" s="121" t="s">
        <v>51</v>
      </c>
      <c r="C14" s="457" t="s">
        <v>52</v>
      </c>
      <c r="D14" s="457"/>
      <c r="E14" s="457"/>
      <c r="F14" s="457"/>
      <c r="G14" s="458"/>
      <c r="H14" s="458"/>
      <c r="I14" s="458"/>
      <c r="J14" s="459"/>
      <c r="K14" s="30"/>
    </row>
    <row r="15" spans="1:11" x14ac:dyDescent="0.25">
      <c r="A15" s="30"/>
      <c r="B15" s="121" t="s">
        <v>53</v>
      </c>
      <c r="C15" s="457" t="s">
        <v>54</v>
      </c>
      <c r="D15" s="457"/>
      <c r="E15" s="457"/>
      <c r="F15" s="457"/>
      <c r="G15" s="458"/>
      <c r="H15" s="458"/>
      <c r="I15" s="458"/>
      <c r="J15" s="459"/>
      <c r="K15" s="30"/>
    </row>
    <row r="16" spans="1:11" x14ac:dyDescent="0.25">
      <c r="A16" s="30"/>
      <c r="B16" s="121" t="s">
        <v>55</v>
      </c>
      <c r="C16" s="457" t="s">
        <v>56</v>
      </c>
      <c r="D16" s="457"/>
      <c r="E16" s="457"/>
      <c r="F16" s="457"/>
      <c r="G16" s="458"/>
      <c r="H16" s="458"/>
      <c r="I16" s="458"/>
      <c r="J16" s="459"/>
      <c r="K16" s="30"/>
    </row>
    <row r="17" spans="1:11" x14ac:dyDescent="0.25">
      <c r="A17" s="30"/>
      <c r="B17" s="121" t="s">
        <v>57</v>
      </c>
      <c r="C17" s="457" t="s">
        <v>58</v>
      </c>
      <c r="D17" s="457"/>
      <c r="E17" s="457"/>
      <c r="F17" s="457"/>
      <c r="G17" s="458"/>
      <c r="H17" s="458"/>
      <c r="I17" s="458"/>
      <c r="J17" s="459"/>
      <c r="K17" s="30"/>
    </row>
    <row r="18" spans="1:11" x14ac:dyDescent="0.25">
      <c r="A18" s="30"/>
      <c r="B18" s="121" t="s">
        <v>59</v>
      </c>
      <c r="C18" s="457" t="s">
        <v>60</v>
      </c>
      <c r="D18" s="457"/>
      <c r="E18" s="457"/>
      <c r="F18" s="457"/>
      <c r="G18" s="458"/>
      <c r="H18" s="458"/>
      <c r="I18" s="458"/>
      <c r="J18" s="459"/>
      <c r="K18" s="30"/>
    </row>
    <row r="19" spans="1:11" x14ac:dyDescent="0.25">
      <c r="A19" s="30"/>
      <c r="B19" s="121" t="s">
        <v>61</v>
      </c>
      <c r="C19" s="457" t="s">
        <v>62</v>
      </c>
      <c r="D19" s="457"/>
      <c r="E19" s="457"/>
      <c r="F19" s="457"/>
      <c r="G19" s="458"/>
      <c r="H19" s="458"/>
      <c r="I19" s="458"/>
      <c r="J19" s="459"/>
      <c r="K19" s="30"/>
    </row>
    <row r="20" spans="1:11" x14ac:dyDescent="0.25">
      <c r="A20" s="30"/>
      <c r="B20" s="121" t="s">
        <v>63</v>
      </c>
      <c r="C20" s="457" t="s">
        <v>64</v>
      </c>
      <c r="D20" s="457"/>
      <c r="E20" s="457"/>
      <c r="F20" s="457"/>
      <c r="G20" s="458"/>
      <c r="H20" s="458"/>
      <c r="I20" s="458"/>
      <c r="J20" s="459"/>
      <c r="K20" s="30"/>
    </row>
    <row r="21" spans="1:11" x14ac:dyDescent="0.25">
      <c r="A21" s="30"/>
      <c r="B21" s="121" t="s">
        <v>65</v>
      </c>
      <c r="C21" s="457" t="s">
        <v>66</v>
      </c>
      <c r="D21" s="457"/>
      <c r="E21" s="457"/>
      <c r="F21" s="457"/>
      <c r="G21" s="458"/>
      <c r="H21" s="458"/>
      <c r="I21" s="458"/>
      <c r="J21" s="459"/>
      <c r="K21" s="30"/>
    </row>
    <row r="22" spans="1:11" x14ac:dyDescent="0.25">
      <c r="A22" s="30"/>
      <c r="B22" s="122"/>
      <c r="C22" s="460" t="s">
        <v>67</v>
      </c>
      <c r="D22" s="460"/>
      <c r="E22" s="460"/>
      <c r="F22" s="460"/>
      <c r="G22" s="43"/>
      <c r="H22" s="44"/>
      <c r="I22" s="44"/>
      <c r="J22" s="123"/>
      <c r="K22" s="30"/>
    </row>
    <row r="23" spans="1:11" x14ac:dyDescent="0.25">
      <c r="A23" s="30"/>
      <c r="B23" s="124"/>
      <c r="C23" s="45"/>
      <c r="D23" s="45"/>
      <c r="E23" s="45"/>
      <c r="F23" s="45"/>
      <c r="G23" s="43"/>
      <c r="H23" s="46"/>
      <c r="I23" s="46"/>
      <c r="J23" s="125"/>
      <c r="K23" s="30"/>
    </row>
    <row r="24" spans="1:11" x14ac:dyDescent="0.25">
      <c r="A24" s="30"/>
      <c r="B24" s="119"/>
      <c r="C24" s="456" t="s">
        <v>68</v>
      </c>
      <c r="D24" s="456"/>
      <c r="E24" s="456"/>
      <c r="F24" s="456"/>
      <c r="G24" s="458"/>
      <c r="H24" s="458"/>
      <c r="I24" s="458"/>
      <c r="J24" s="459"/>
      <c r="K24" s="30"/>
    </row>
    <row r="25" spans="1:11" x14ac:dyDescent="0.25">
      <c r="A25" s="30"/>
      <c r="B25" s="121" t="s">
        <v>69</v>
      </c>
      <c r="C25" s="457" t="s">
        <v>70</v>
      </c>
      <c r="D25" s="457"/>
      <c r="E25" s="457"/>
      <c r="F25" s="457"/>
      <c r="G25" s="458"/>
      <c r="H25" s="458"/>
      <c r="I25" s="458"/>
      <c r="J25" s="459"/>
      <c r="K25" s="30"/>
    </row>
    <row r="26" spans="1:11" x14ac:dyDescent="0.25">
      <c r="A26" s="30"/>
      <c r="B26" s="121" t="s">
        <v>71</v>
      </c>
      <c r="C26" s="457" t="s">
        <v>72</v>
      </c>
      <c r="D26" s="457"/>
      <c r="E26" s="457"/>
      <c r="F26" s="457"/>
      <c r="G26" s="458"/>
      <c r="H26" s="458"/>
      <c r="I26" s="458"/>
      <c r="J26" s="459"/>
      <c r="K26" s="30"/>
    </row>
    <row r="27" spans="1:11" x14ac:dyDescent="0.25">
      <c r="A27" s="30"/>
      <c r="B27" s="121" t="s">
        <v>73</v>
      </c>
      <c r="C27" s="457" t="s">
        <v>74</v>
      </c>
      <c r="D27" s="457"/>
      <c r="E27" s="457"/>
      <c r="F27" s="457"/>
      <c r="G27" s="458"/>
      <c r="H27" s="458"/>
      <c r="I27" s="458"/>
      <c r="J27" s="459"/>
      <c r="K27" s="30"/>
    </row>
    <row r="28" spans="1:11" x14ac:dyDescent="0.25">
      <c r="A28" s="30"/>
      <c r="B28" s="121" t="s">
        <v>75</v>
      </c>
      <c r="C28" s="457" t="s">
        <v>76</v>
      </c>
      <c r="D28" s="457"/>
      <c r="E28" s="457"/>
      <c r="F28" s="457"/>
      <c r="G28" s="458"/>
      <c r="H28" s="458"/>
      <c r="I28" s="458"/>
      <c r="J28" s="459"/>
      <c r="K28" s="30"/>
    </row>
    <row r="29" spans="1:11" x14ac:dyDescent="0.25">
      <c r="A29" s="30"/>
      <c r="B29" s="121" t="s">
        <v>77</v>
      </c>
      <c r="C29" s="457" t="s">
        <v>78</v>
      </c>
      <c r="D29" s="457"/>
      <c r="E29" s="457"/>
      <c r="F29" s="457"/>
      <c r="G29" s="458"/>
      <c r="H29" s="458"/>
      <c r="I29" s="458"/>
      <c r="J29" s="459"/>
      <c r="K29" s="30"/>
    </row>
    <row r="30" spans="1:11" x14ac:dyDescent="0.25">
      <c r="A30" s="30"/>
      <c r="B30" s="121" t="s">
        <v>79</v>
      </c>
      <c r="C30" s="457" t="s">
        <v>80</v>
      </c>
      <c r="D30" s="457"/>
      <c r="E30" s="457"/>
      <c r="F30" s="457"/>
      <c r="G30" s="458"/>
      <c r="H30" s="458"/>
      <c r="I30" s="458"/>
      <c r="J30" s="459"/>
      <c r="K30" s="30"/>
    </row>
    <row r="31" spans="1:11" x14ac:dyDescent="0.25">
      <c r="A31" s="30"/>
      <c r="B31" s="121" t="s">
        <v>81</v>
      </c>
      <c r="C31" s="457" t="s">
        <v>82</v>
      </c>
      <c r="D31" s="457"/>
      <c r="E31" s="457"/>
      <c r="F31" s="457"/>
      <c r="G31" s="458"/>
      <c r="H31" s="458"/>
      <c r="I31" s="458"/>
      <c r="J31" s="459"/>
      <c r="K31" s="30"/>
    </row>
    <row r="32" spans="1:11" x14ac:dyDescent="0.25">
      <c r="A32" s="30"/>
      <c r="B32" s="121" t="s">
        <v>83</v>
      </c>
      <c r="C32" s="457" t="s">
        <v>84</v>
      </c>
      <c r="D32" s="457"/>
      <c r="E32" s="457"/>
      <c r="F32" s="457"/>
      <c r="G32" s="458"/>
      <c r="H32" s="458"/>
      <c r="I32" s="458"/>
      <c r="J32" s="459"/>
      <c r="K32" s="30"/>
    </row>
    <row r="33" spans="1:11" x14ac:dyDescent="0.25">
      <c r="A33" s="30"/>
      <c r="B33" s="121" t="s">
        <v>85</v>
      </c>
      <c r="C33" s="457" t="s">
        <v>86</v>
      </c>
      <c r="D33" s="457"/>
      <c r="E33" s="457"/>
      <c r="F33" s="457"/>
      <c r="G33" s="47"/>
      <c r="H33" s="48"/>
      <c r="I33" s="47"/>
      <c r="J33" s="126"/>
      <c r="K33" s="30"/>
    </row>
    <row r="34" spans="1:11" x14ac:dyDescent="0.25">
      <c r="A34" s="30"/>
      <c r="B34" s="121" t="s">
        <v>87</v>
      </c>
      <c r="C34" s="457" t="s">
        <v>88</v>
      </c>
      <c r="D34" s="457"/>
      <c r="E34" s="457"/>
      <c r="F34" s="457"/>
      <c r="G34" s="47"/>
      <c r="H34" s="48"/>
      <c r="I34" s="47"/>
      <c r="J34" s="126"/>
      <c r="K34" s="30"/>
    </row>
    <row r="35" spans="1:11" x14ac:dyDescent="0.25">
      <c r="A35" s="30"/>
      <c r="B35" s="122"/>
      <c r="C35" s="460" t="s">
        <v>89</v>
      </c>
      <c r="D35" s="460"/>
      <c r="E35" s="460"/>
      <c r="F35" s="460"/>
      <c r="G35" s="43"/>
      <c r="H35" s="44"/>
      <c r="I35" s="44"/>
      <c r="J35" s="123"/>
      <c r="K35" s="30"/>
    </row>
    <row r="36" spans="1:11" x14ac:dyDescent="0.25">
      <c r="A36" s="30"/>
      <c r="B36" s="124"/>
      <c r="C36" s="45"/>
      <c r="D36" s="45"/>
      <c r="E36" s="45"/>
      <c r="F36" s="45"/>
      <c r="G36" s="43"/>
      <c r="H36" s="46"/>
      <c r="I36" s="46"/>
      <c r="J36" s="125"/>
      <c r="K36" s="30"/>
    </row>
    <row r="37" spans="1:11" x14ac:dyDescent="0.25">
      <c r="A37" s="30"/>
      <c r="B37" s="119"/>
      <c r="C37" s="456" t="s">
        <v>90</v>
      </c>
      <c r="D37" s="456"/>
      <c r="E37" s="456"/>
      <c r="F37" s="456"/>
      <c r="G37" s="40"/>
      <c r="H37" s="41"/>
      <c r="I37" s="42"/>
      <c r="J37" s="120"/>
      <c r="K37" s="30"/>
    </row>
    <row r="38" spans="1:11" x14ac:dyDescent="0.25">
      <c r="A38" s="30"/>
      <c r="B38" s="121" t="s">
        <v>91</v>
      </c>
      <c r="C38" s="457" t="s">
        <v>92</v>
      </c>
      <c r="D38" s="457"/>
      <c r="E38" s="457"/>
      <c r="F38" s="457"/>
      <c r="G38" s="458"/>
      <c r="H38" s="458"/>
      <c r="I38" s="458"/>
      <c r="J38" s="459"/>
      <c r="K38" s="30"/>
    </row>
    <row r="39" spans="1:11" x14ac:dyDescent="0.25">
      <c r="A39" s="30"/>
      <c r="B39" s="121" t="s">
        <v>93</v>
      </c>
      <c r="C39" s="457" t="s">
        <v>94</v>
      </c>
      <c r="D39" s="457"/>
      <c r="E39" s="457"/>
      <c r="F39" s="457"/>
      <c r="G39" s="458"/>
      <c r="H39" s="458"/>
      <c r="I39" s="458"/>
      <c r="J39" s="459"/>
      <c r="K39" s="30"/>
    </row>
    <row r="40" spans="1:11" x14ac:dyDescent="0.25">
      <c r="A40" s="30"/>
      <c r="B40" s="121" t="s">
        <v>95</v>
      </c>
      <c r="C40" s="457" t="s">
        <v>96</v>
      </c>
      <c r="D40" s="457"/>
      <c r="E40" s="457"/>
      <c r="F40" s="457"/>
      <c r="G40" s="458"/>
      <c r="H40" s="458"/>
      <c r="I40" s="458"/>
      <c r="J40" s="459"/>
      <c r="K40" s="30"/>
    </row>
    <row r="41" spans="1:11" x14ac:dyDescent="0.25">
      <c r="A41" s="30"/>
      <c r="B41" s="121" t="s">
        <v>97</v>
      </c>
      <c r="C41" s="457" t="s">
        <v>98</v>
      </c>
      <c r="D41" s="457"/>
      <c r="E41" s="457"/>
      <c r="F41" s="457"/>
      <c r="G41" s="458"/>
      <c r="H41" s="458"/>
      <c r="I41" s="458"/>
      <c r="J41" s="459"/>
      <c r="K41" s="30"/>
    </row>
    <row r="42" spans="1:11" x14ac:dyDescent="0.25">
      <c r="A42" s="30"/>
      <c r="B42" s="121" t="s">
        <v>99</v>
      </c>
      <c r="C42" s="457" t="s">
        <v>100</v>
      </c>
      <c r="D42" s="457"/>
      <c r="E42" s="457"/>
      <c r="F42" s="457"/>
      <c r="G42" s="458"/>
      <c r="H42" s="458"/>
      <c r="I42" s="458"/>
      <c r="J42" s="459"/>
      <c r="K42" s="30"/>
    </row>
    <row r="43" spans="1:11" x14ac:dyDescent="0.25">
      <c r="A43" s="30"/>
      <c r="B43" s="122"/>
      <c r="C43" s="460" t="s">
        <v>101</v>
      </c>
      <c r="D43" s="460"/>
      <c r="E43" s="460"/>
      <c r="F43" s="460"/>
      <c r="G43" s="43"/>
      <c r="H43" s="44"/>
      <c r="I43" s="44"/>
      <c r="J43" s="123"/>
      <c r="K43" s="30"/>
    </row>
    <row r="44" spans="1:11" x14ac:dyDescent="0.25">
      <c r="A44" s="30"/>
      <c r="B44" s="124"/>
      <c r="C44" s="45"/>
      <c r="D44" s="45"/>
      <c r="E44" s="45"/>
      <c r="F44" s="45"/>
      <c r="G44" s="43"/>
      <c r="H44" s="46"/>
      <c r="I44" s="46"/>
      <c r="J44" s="125"/>
      <c r="K44" s="30"/>
    </row>
    <row r="45" spans="1:11" x14ac:dyDescent="0.25">
      <c r="A45" s="30"/>
      <c r="B45" s="119"/>
      <c r="C45" s="456" t="s">
        <v>102</v>
      </c>
      <c r="D45" s="456"/>
      <c r="E45" s="456"/>
      <c r="F45" s="456"/>
      <c r="G45" s="40"/>
      <c r="H45" s="41"/>
      <c r="I45" s="42"/>
      <c r="J45" s="120"/>
      <c r="K45" s="30"/>
    </row>
    <row r="46" spans="1:11" x14ac:dyDescent="0.25">
      <c r="A46" s="30"/>
      <c r="B46" s="121" t="s">
        <v>103</v>
      </c>
      <c r="C46" s="457" t="s">
        <v>104</v>
      </c>
      <c r="D46" s="457"/>
      <c r="E46" s="457"/>
      <c r="F46" s="457"/>
      <c r="G46" s="458"/>
      <c r="H46" s="458"/>
      <c r="I46" s="458"/>
      <c r="J46" s="459"/>
      <c r="K46" s="30"/>
    </row>
    <row r="47" spans="1:11" ht="28.5" customHeight="1" x14ac:dyDescent="0.25">
      <c r="A47" s="30"/>
      <c r="B47" s="121" t="s">
        <v>105</v>
      </c>
      <c r="C47" s="457" t="s">
        <v>106</v>
      </c>
      <c r="D47" s="457"/>
      <c r="E47" s="457"/>
      <c r="F47" s="457"/>
      <c r="G47" s="458"/>
      <c r="H47" s="458"/>
      <c r="I47" s="458"/>
      <c r="J47" s="459"/>
      <c r="K47" s="30"/>
    </row>
    <row r="48" spans="1:11" x14ac:dyDescent="0.25">
      <c r="A48" s="30"/>
      <c r="B48" s="122"/>
      <c r="C48" s="460" t="s">
        <v>107</v>
      </c>
      <c r="D48" s="460"/>
      <c r="E48" s="460"/>
      <c r="F48" s="460"/>
      <c r="G48" s="43"/>
      <c r="H48" s="44"/>
      <c r="I48" s="44"/>
      <c r="J48" s="123"/>
      <c r="K48" s="30"/>
    </row>
    <row r="49" spans="1:11" x14ac:dyDescent="0.25">
      <c r="A49" s="30"/>
      <c r="B49" s="127"/>
      <c r="C49" s="462"/>
      <c r="D49" s="462"/>
      <c r="E49" s="462"/>
      <c r="F49" s="462"/>
      <c r="G49" s="462"/>
      <c r="H49" s="49"/>
      <c r="I49" s="50"/>
      <c r="J49" s="128"/>
      <c r="K49" s="30"/>
    </row>
    <row r="50" spans="1:11" x14ac:dyDescent="0.25">
      <c r="A50" s="30"/>
      <c r="B50" s="463" t="s">
        <v>108</v>
      </c>
      <c r="C50" s="464"/>
      <c r="D50" s="464"/>
      <c r="E50" s="464"/>
      <c r="F50" s="465"/>
      <c r="G50" s="466"/>
      <c r="H50" s="467"/>
      <c r="I50" s="466"/>
      <c r="J50" s="468"/>
      <c r="K50" s="30"/>
    </row>
    <row r="51" spans="1:11" x14ac:dyDescent="0.25">
      <c r="A51" s="30"/>
      <c r="B51" s="51"/>
      <c r="C51" s="52"/>
      <c r="D51" s="53"/>
      <c r="E51" s="53"/>
      <c r="F51" s="53"/>
      <c r="G51" s="54"/>
      <c r="H51" s="55"/>
      <c r="I51" s="55"/>
      <c r="J51" s="56"/>
      <c r="K51" s="30"/>
    </row>
    <row r="52" spans="1:11" x14ac:dyDescent="0.25">
      <c r="A52" s="30"/>
      <c r="B52" s="57"/>
      <c r="C52" s="57"/>
      <c r="D52" s="57"/>
      <c r="E52" s="57"/>
      <c r="F52" s="57"/>
      <c r="G52" s="58"/>
      <c r="H52" s="57"/>
      <c r="I52" s="59"/>
      <c r="J52" s="60"/>
      <c r="K52" s="30"/>
    </row>
    <row r="53" spans="1:11" x14ac:dyDescent="0.25">
      <c r="A53" s="30"/>
      <c r="B53" s="61"/>
      <c r="C53" s="461"/>
      <c r="D53" s="461"/>
      <c r="E53" s="461"/>
      <c r="F53" s="461"/>
      <c r="G53" s="461"/>
      <c r="H53" s="461"/>
      <c r="I53" s="461"/>
      <c r="J53" s="62"/>
      <c r="K53" s="30"/>
    </row>
    <row r="54" spans="1:11" x14ac:dyDescent="0.25">
      <c r="A54" s="30"/>
      <c r="B54" s="57"/>
      <c r="C54" s="57"/>
      <c r="D54" s="57"/>
      <c r="E54" s="57"/>
      <c r="F54" s="57"/>
      <c r="G54" s="58"/>
      <c r="H54" s="57"/>
      <c r="I54" s="59"/>
      <c r="J54" s="60"/>
      <c r="K54" s="30"/>
    </row>
    <row r="55" spans="1:11" x14ac:dyDescent="0.25">
      <c r="A55" s="30"/>
      <c r="B55" s="57"/>
      <c r="C55" s="57"/>
      <c r="D55" s="57"/>
      <c r="E55" s="57"/>
      <c r="F55" s="57"/>
      <c r="G55" s="58"/>
      <c r="H55" s="57"/>
      <c r="I55" s="59"/>
      <c r="J55" s="60"/>
      <c r="K55" s="30"/>
    </row>
    <row r="56" spans="1:11" x14ac:dyDescent="0.25">
      <c r="A56" s="30"/>
      <c r="B56" s="57"/>
      <c r="C56" s="57"/>
      <c r="D56" s="57"/>
      <c r="E56" s="57"/>
      <c r="F56" s="57"/>
      <c r="G56" s="58"/>
      <c r="H56" s="57"/>
      <c r="I56" s="59"/>
      <c r="J56" s="60"/>
      <c r="K56" s="30"/>
    </row>
    <row r="57" spans="1:11" x14ac:dyDescent="0.25">
      <c r="A57" s="30"/>
      <c r="B57" s="57"/>
      <c r="C57" s="57"/>
      <c r="D57" s="57"/>
      <c r="E57" s="57"/>
      <c r="F57" s="57"/>
      <c r="G57" s="58"/>
      <c r="H57" s="57"/>
      <c r="I57" s="59"/>
      <c r="J57" s="60"/>
      <c r="K57" s="30"/>
    </row>
  </sheetData>
  <mergeCells count="98">
    <mergeCell ref="C53:I53"/>
    <mergeCell ref="C47:F47"/>
    <mergeCell ref="G47:H47"/>
    <mergeCell ref="I47:J47"/>
    <mergeCell ref="C48:F48"/>
    <mergeCell ref="C49:G49"/>
    <mergeCell ref="B50:F50"/>
    <mergeCell ref="G50:H50"/>
    <mergeCell ref="I50:J50"/>
    <mergeCell ref="C46:F46"/>
    <mergeCell ref="G46:H46"/>
    <mergeCell ref="I46:J46"/>
    <mergeCell ref="C40:F40"/>
    <mergeCell ref="G40:H40"/>
    <mergeCell ref="I40:J40"/>
    <mergeCell ref="C41:F41"/>
    <mergeCell ref="G41:H41"/>
    <mergeCell ref="I41:J41"/>
    <mergeCell ref="C42:F42"/>
    <mergeCell ref="G42:H42"/>
    <mergeCell ref="I42:J42"/>
    <mergeCell ref="C43:F43"/>
    <mergeCell ref="C45:F45"/>
    <mergeCell ref="C37:F37"/>
    <mergeCell ref="C38:F38"/>
    <mergeCell ref="G38:H38"/>
    <mergeCell ref="I38:J38"/>
    <mergeCell ref="C39:F39"/>
    <mergeCell ref="G39:H39"/>
    <mergeCell ref="I39:J39"/>
    <mergeCell ref="C35:F35"/>
    <mergeCell ref="C30:F30"/>
    <mergeCell ref="G30:H30"/>
    <mergeCell ref="I30:J30"/>
    <mergeCell ref="C31:F31"/>
    <mergeCell ref="G31:H31"/>
    <mergeCell ref="I31:J31"/>
    <mergeCell ref="C32:F32"/>
    <mergeCell ref="G32:H32"/>
    <mergeCell ref="I32:J32"/>
    <mergeCell ref="C33:F33"/>
    <mergeCell ref="C34:F34"/>
    <mergeCell ref="C28:F28"/>
    <mergeCell ref="G28:H28"/>
    <mergeCell ref="I28:J28"/>
    <mergeCell ref="C29:F29"/>
    <mergeCell ref="G29:H29"/>
    <mergeCell ref="I29:J29"/>
    <mergeCell ref="C26:F26"/>
    <mergeCell ref="G26:H26"/>
    <mergeCell ref="I26:J26"/>
    <mergeCell ref="C27:F27"/>
    <mergeCell ref="G27:H27"/>
    <mergeCell ref="I27:J27"/>
    <mergeCell ref="C22:F22"/>
    <mergeCell ref="C24:F24"/>
    <mergeCell ref="G24:H24"/>
    <mergeCell ref="I24:J24"/>
    <mergeCell ref="C25:F25"/>
    <mergeCell ref="G25:H25"/>
    <mergeCell ref="I25:J25"/>
    <mergeCell ref="C20:F20"/>
    <mergeCell ref="G20:H20"/>
    <mergeCell ref="I20:J20"/>
    <mergeCell ref="C21:F21"/>
    <mergeCell ref="G21:H21"/>
    <mergeCell ref="I21:J21"/>
    <mergeCell ref="C18:F18"/>
    <mergeCell ref="G18:H18"/>
    <mergeCell ref="I18:J18"/>
    <mergeCell ref="C19:F19"/>
    <mergeCell ref="G19:H19"/>
    <mergeCell ref="I19:J19"/>
    <mergeCell ref="C16:F16"/>
    <mergeCell ref="G16:H16"/>
    <mergeCell ref="I16:J16"/>
    <mergeCell ref="C17:F17"/>
    <mergeCell ref="G17:H17"/>
    <mergeCell ref="I17:J17"/>
    <mergeCell ref="C14:F14"/>
    <mergeCell ref="G14:H14"/>
    <mergeCell ref="I14:J14"/>
    <mergeCell ref="C15:F15"/>
    <mergeCell ref="G15:H15"/>
    <mergeCell ref="I15:J15"/>
    <mergeCell ref="C11:F11"/>
    <mergeCell ref="G11:H11"/>
    <mergeCell ref="I11:J11"/>
    <mergeCell ref="C12:F12"/>
    <mergeCell ref="C13:F13"/>
    <mergeCell ref="G13:H13"/>
    <mergeCell ref="I13:J13"/>
    <mergeCell ref="B8:J8"/>
    <mergeCell ref="C2:D2"/>
    <mergeCell ref="E2:J2"/>
    <mergeCell ref="C3:D4"/>
    <mergeCell ref="E3:J4"/>
    <mergeCell ref="C6:D6"/>
  </mergeCells>
  <pageMargins left="0.51181102362204722" right="0.51181102362204722" top="0.78740157480314965" bottom="0.78740157480314965" header="0.31496062992125984" footer="0.31496062992125984"/>
  <pageSetup paperSize="9" scale="59" orientation="portrait" r:id="rId1"/>
  <headerFooter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Normal="100" workbookViewId="0">
      <selection activeCell="M13" sqref="M13"/>
    </sheetView>
  </sheetViews>
  <sheetFormatPr defaultRowHeight="15" x14ac:dyDescent="0.25"/>
  <cols>
    <col min="2" max="2" width="50.7109375" customWidth="1"/>
    <col min="3" max="3" width="22.28515625" customWidth="1"/>
    <col min="4" max="4" width="16.42578125" customWidth="1"/>
    <col min="5" max="5" width="11.42578125" customWidth="1"/>
    <col min="6" max="6" width="13.7109375" customWidth="1"/>
    <col min="7" max="7" width="13.140625" customWidth="1"/>
    <col min="9" max="9" width="13.7109375" customWidth="1"/>
  </cols>
  <sheetData>
    <row r="1" spans="1:9" ht="60.75" customHeight="1" x14ac:dyDescent="0.25">
      <c r="A1" s="469"/>
      <c r="B1" s="470"/>
      <c r="C1" s="470"/>
      <c r="D1" s="471"/>
      <c r="E1" s="164" t="s">
        <v>112</v>
      </c>
      <c r="F1" s="167" t="s">
        <v>1</v>
      </c>
      <c r="G1" s="167" t="s">
        <v>110</v>
      </c>
      <c r="H1" s="165" t="s">
        <v>113</v>
      </c>
      <c r="I1" s="167" t="s">
        <v>111</v>
      </c>
    </row>
    <row r="2" spans="1:9" ht="47.25" customHeight="1" x14ac:dyDescent="0.25">
      <c r="A2" s="166" t="s">
        <v>109</v>
      </c>
      <c r="B2" s="472" t="str">
        <f>Dados!B1</f>
        <v>Recuperação mecanizada do pavimento intertravado e recuperação do sistema de drenagem do Berço 100, inclusive acesso, no Porto do Itaqui em São Luís – MA</v>
      </c>
      <c r="C2" s="472"/>
      <c r="D2" s="472"/>
      <c r="E2" s="169" t="s">
        <v>233</v>
      </c>
      <c r="F2" s="170" t="str">
        <f>Dados!B2</f>
        <v>2020.20-PO-GER-1200-0001-R00</v>
      </c>
      <c r="G2" s="168" t="s">
        <v>234</v>
      </c>
      <c r="H2" s="168">
        <f>Dados!B4</f>
        <v>0</v>
      </c>
      <c r="I2" s="168" t="s">
        <v>43</v>
      </c>
    </row>
    <row r="3" spans="1:9" ht="15.75" x14ac:dyDescent="0.25">
      <c r="A3" s="473" t="s">
        <v>222</v>
      </c>
      <c r="B3" s="474"/>
      <c r="C3" s="474"/>
      <c r="D3" s="474"/>
      <c r="E3" s="474"/>
      <c r="F3" s="474"/>
      <c r="G3" s="474"/>
      <c r="H3" s="474"/>
      <c r="I3" s="474"/>
    </row>
    <row r="4" spans="1:9" x14ac:dyDescent="0.25">
      <c r="A4" s="157" t="s">
        <v>193</v>
      </c>
      <c r="B4" s="158" t="s">
        <v>196</v>
      </c>
      <c r="C4" s="159" t="s">
        <v>197</v>
      </c>
      <c r="D4" s="160" t="s">
        <v>198</v>
      </c>
      <c r="E4" s="159" t="s">
        <v>199</v>
      </c>
      <c r="F4" s="159" t="s">
        <v>223</v>
      </c>
      <c r="G4" s="159" t="s">
        <v>224</v>
      </c>
      <c r="H4" s="159" t="s">
        <v>225</v>
      </c>
      <c r="I4" s="159" t="s">
        <v>226</v>
      </c>
    </row>
    <row r="5" spans="1:9" x14ac:dyDescent="0.25">
      <c r="A5" s="475">
        <v>1</v>
      </c>
      <c r="B5" s="476" t="s">
        <v>227</v>
      </c>
      <c r="C5" s="477"/>
      <c r="D5" s="478"/>
      <c r="E5" s="481" t="s">
        <v>228</v>
      </c>
      <c r="F5" s="175" t="s">
        <v>6</v>
      </c>
      <c r="G5" s="175" t="s">
        <v>6</v>
      </c>
      <c r="H5" s="175" t="s">
        <v>6</v>
      </c>
      <c r="I5" s="175" t="s">
        <v>6</v>
      </c>
    </row>
    <row r="6" spans="1:9" x14ac:dyDescent="0.25">
      <c r="A6" s="475"/>
      <c r="B6" s="476"/>
      <c r="C6" s="477"/>
      <c r="D6" s="479"/>
      <c r="E6" s="481"/>
      <c r="F6" s="175" t="s">
        <v>229</v>
      </c>
      <c r="G6" s="176" t="s">
        <v>229</v>
      </c>
      <c r="H6" s="176" t="s">
        <v>229</v>
      </c>
      <c r="I6" s="176" t="s">
        <v>229</v>
      </c>
    </row>
    <row r="7" spans="1:9" x14ac:dyDescent="0.25">
      <c r="A7" s="475"/>
      <c r="B7" s="476"/>
      <c r="C7" s="477"/>
      <c r="D7" s="480"/>
      <c r="E7" s="481"/>
      <c r="F7" s="177" t="s">
        <v>198</v>
      </c>
      <c r="G7" s="177" t="s">
        <v>198</v>
      </c>
      <c r="H7" s="177" t="s">
        <v>198</v>
      </c>
      <c r="I7" s="177" t="s">
        <v>198</v>
      </c>
    </row>
    <row r="8" spans="1:9" x14ac:dyDescent="0.25">
      <c r="A8" s="482" t="s">
        <v>163</v>
      </c>
      <c r="B8" s="485" t="str">
        <f>[15]Orçamento!$D$20</f>
        <v>RECUPERAÇÃO DE PAVIMENTO INTERTRAVADO</v>
      </c>
      <c r="C8" s="482"/>
      <c r="D8" s="488"/>
      <c r="E8" s="481" t="s">
        <v>228</v>
      </c>
      <c r="F8" s="175" t="s">
        <v>6</v>
      </c>
      <c r="G8" s="175" t="s">
        <v>6</v>
      </c>
      <c r="H8" s="175" t="s">
        <v>6</v>
      </c>
      <c r="I8" s="175" t="s">
        <v>6</v>
      </c>
    </row>
    <row r="9" spans="1:9" x14ac:dyDescent="0.25">
      <c r="A9" s="483"/>
      <c r="B9" s="486"/>
      <c r="C9" s="483"/>
      <c r="D9" s="489"/>
      <c r="E9" s="481"/>
      <c r="F9" s="176" t="s">
        <v>229</v>
      </c>
      <c r="G9" s="176" t="s">
        <v>229</v>
      </c>
      <c r="H9" s="176" t="s">
        <v>229</v>
      </c>
      <c r="I9" s="176" t="s">
        <v>229</v>
      </c>
    </row>
    <row r="10" spans="1:9" x14ac:dyDescent="0.25">
      <c r="A10" s="484"/>
      <c r="B10" s="487"/>
      <c r="C10" s="484"/>
      <c r="D10" s="490"/>
      <c r="E10" s="481"/>
      <c r="F10" s="177" t="s">
        <v>198</v>
      </c>
      <c r="G10" s="177" t="s">
        <v>198</v>
      </c>
      <c r="H10" s="177" t="s">
        <v>198</v>
      </c>
      <c r="I10" s="177" t="s">
        <v>198</v>
      </c>
    </row>
    <row r="11" spans="1:9" x14ac:dyDescent="0.25">
      <c r="A11" s="477" t="s">
        <v>177</v>
      </c>
      <c r="B11" s="485" t="str">
        <f>[15]Orçamento!$D$26</f>
        <v xml:space="preserve">RECUPERAÇÃO DO SISTEMA DE DRENAGEM SUPERFICIAL </v>
      </c>
      <c r="C11" s="482"/>
      <c r="D11" s="488"/>
      <c r="E11" s="481" t="s">
        <v>228</v>
      </c>
      <c r="F11" s="175" t="s">
        <v>6</v>
      </c>
      <c r="G11" s="175" t="s">
        <v>6</v>
      </c>
      <c r="H11" s="175" t="s">
        <v>6</v>
      </c>
      <c r="I11" s="175" t="s">
        <v>6</v>
      </c>
    </row>
    <row r="12" spans="1:9" x14ac:dyDescent="0.25">
      <c r="A12" s="477"/>
      <c r="B12" s="486"/>
      <c r="C12" s="483"/>
      <c r="D12" s="489"/>
      <c r="E12" s="481"/>
      <c r="F12" s="176" t="s">
        <v>229</v>
      </c>
      <c r="G12" s="176" t="s">
        <v>229</v>
      </c>
      <c r="H12" s="176" t="s">
        <v>229</v>
      </c>
      <c r="I12" s="176" t="s">
        <v>229</v>
      </c>
    </row>
    <row r="13" spans="1:9" x14ac:dyDescent="0.25">
      <c r="A13" s="477"/>
      <c r="B13" s="487"/>
      <c r="C13" s="484"/>
      <c r="D13" s="490"/>
      <c r="E13" s="481"/>
      <c r="F13" s="177" t="s">
        <v>198</v>
      </c>
      <c r="G13" s="177" t="s">
        <v>198</v>
      </c>
      <c r="H13" s="177" t="s">
        <v>198</v>
      </c>
      <c r="I13" s="177" t="s">
        <v>198</v>
      </c>
    </row>
    <row r="14" spans="1:9" x14ac:dyDescent="0.25">
      <c r="A14" s="477" t="s">
        <v>230</v>
      </c>
      <c r="B14" s="485" t="str">
        <f>[15]Orçamento!$D$29</f>
        <v>PINTURA DE SINALIZAÇÃO</v>
      </c>
      <c r="C14" s="482"/>
      <c r="D14" s="488"/>
      <c r="E14" s="481" t="s">
        <v>228</v>
      </c>
      <c r="F14" s="175" t="s">
        <v>6</v>
      </c>
      <c r="G14" s="175" t="s">
        <v>6</v>
      </c>
      <c r="H14" s="175" t="s">
        <v>6</v>
      </c>
      <c r="I14" s="175" t="s">
        <v>6</v>
      </c>
    </row>
    <row r="15" spans="1:9" x14ac:dyDescent="0.25">
      <c r="A15" s="477"/>
      <c r="B15" s="486"/>
      <c r="C15" s="483"/>
      <c r="D15" s="489"/>
      <c r="E15" s="481"/>
      <c r="F15" s="176" t="s">
        <v>229</v>
      </c>
      <c r="G15" s="176" t="s">
        <v>229</v>
      </c>
      <c r="H15" s="176" t="s">
        <v>229</v>
      </c>
      <c r="I15" s="176" t="s">
        <v>229</v>
      </c>
    </row>
    <row r="16" spans="1:9" x14ac:dyDescent="0.25">
      <c r="A16" s="477"/>
      <c r="B16" s="487"/>
      <c r="C16" s="484"/>
      <c r="D16" s="490"/>
      <c r="E16" s="481"/>
      <c r="F16" s="177" t="s">
        <v>198</v>
      </c>
      <c r="G16" s="177" t="s">
        <v>198</v>
      </c>
      <c r="H16" s="177" t="s">
        <v>198</v>
      </c>
      <c r="I16" s="177" t="s">
        <v>198</v>
      </c>
    </row>
    <row r="17" spans="1:9" x14ac:dyDescent="0.25">
      <c r="A17" s="477">
        <v>5</v>
      </c>
      <c r="B17" s="485" t="s">
        <v>231</v>
      </c>
      <c r="C17" s="482"/>
      <c r="D17" s="488"/>
      <c r="E17" s="481" t="s">
        <v>228</v>
      </c>
      <c r="F17" s="175" t="s">
        <v>6</v>
      </c>
      <c r="G17" s="175" t="s">
        <v>6</v>
      </c>
      <c r="H17" s="175" t="s">
        <v>6</v>
      </c>
      <c r="I17" s="175" t="s">
        <v>6</v>
      </c>
    </row>
    <row r="18" spans="1:9" x14ac:dyDescent="0.25">
      <c r="A18" s="477"/>
      <c r="B18" s="486"/>
      <c r="C18" s="483"/>
      <c r="D18" s="489"/>
      <c r="E18" s="481"/>
      <c r="F18" s="176" t="s">
        <v>229</v>
      </c>
      <c r="G18" s="178" t="s">
        <v>229</v>
      </c>
      <c r="H18" s="179" t="s">
        <v>229</v>
      </c>
      <c r="I18" s="161" t="s">
        <v>229</v>
      </c>
    </row>
    <row r="19" spans="1:9" x14ac:dyDescent="0.25">
      <c r="A19" s="477"/>
      <c r="B19" s="487"/>
      <c r="C19" s="484"/>
      <c r="D19" s="490"/>
      <c r="E19" s="481"/>
      <c r="F19" s="177" t="s">
        <v>198</v>
      </c>
      <c r="G19" s="178" t="s">
        <v>198</v>
      </c>
      <c r="H19" s="179" t="s">
        <v>198</v>
      </c>
      <c r="I19" s="161" t="s">
        <v>198</v>
      </c>
    </row>
    <row r="20" spans="1:9" x14ac:dyDescent="0.25">
      <c r="A20" s="491" t="s">
        <v>203</v>
      </c>
      <c r="B20" s="491"/>
      <c r="C20" s="491"/>
      <c r="D20" s="491"/>
      <c r="E20" s="492" t="s">
        <v>232</v>
      </c>
      <c r="F20" s="162"/>
      <c r="G20" s="162"/>
      <c r="H20" s="162"/>
      <c r="I20" s="162"/>
    </row>
    <row r="21" spans="1:9" x14ac:dyDescent="0.25">
      <c r="A21" s="491"/>
      <c r="B21" s="491"/>
      <c r="C21" s="491"/>
      <c r="D21" s="491"/>
      <c r="E21" s="492"/>
      <c r="F21" s="163"/>
      <c r="G21" s="163"/>
      <c r="H21" s="163"/>
      <c r="I21" s="163"/>
    </row>
  </sheetData>
  <mergeCells count="30">
    <mergeCell ref="A20:D21"/>
    <mergeCell ref="E20:E21"/>
    <mergeCell ref="A17:A19"/>
    <mergeCell ref="B17:B19"/>
    <mergeCell ref="C17:C19"/>
    <mergeCell ref="D17:D19"/>
    <mergeCell ref="E17:E19"/>
    <mergeCell ref="A14:A16"/>
    <mergeCell ref="B14:B16"/>
    <mergeCell ref="C14:C16"/>
    <mergeCell ref="D14:D16"/>
    <mergeCell ref="E14:E16"/>
    <mergeCell ref="A11:A13"/>
    <mergeCell ref="B11:B13"/>
    <mergeCell ref="C11:C13"/>
    <mergeCell ref="D11:D13"/>
    <mergeCell ref="E11:E13"/>
    <mergeCell ref="A8:A10"/>
    <mergeCell ref="B8:B10"/>
    <mergeCell ref="C8:C10"/>
    <mergeCell ref="D8:D10"/>
    <mergeCell ref="E8:E10"/>
    <mergeCell ref="A1:D1"/>
    <mergeCell ref="B2:D2"/>
    <mergeCell ref="A3:I3"/>
    <mergeCell ref="A5:A7"/>
    <mergeCell ref="B5:B7"/>
    <mergeCell ref="C5:C7"/>
    <mergeCell ref="D5:D7"/>
    <mergeCell ref="E5:E7"/>
  </mergeCells>
  <pageMargins left="0.51181102362204722" right="0.51181102362204722" top="0.78740157480314965" bottom="0.78740157480314965" header="0.31496062992125984" footer="0.31496062992125984"/>
  <pageSetup paperSize="9" scale="85" fitToHeight="0" orientation="landscape" r:id="rId1"/>
  <headerFooter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0"/>
  <sheetViews>
    <sheetView view="pageBreakPreview" topLeftCell="A43" zoomScale="85" zoomScaleNormal="85" zoomScaleSheetLayoutView="85" workbookViewId="0">
      <selection activeCell="D62" sqref="D62"/>
    </sheetView>
  </sheetViews>
  <sheetFormatPr defaultRowHeight="14.25" x14ac:dyDescent="0.2"/>
  <cols>
    <col min="1" max="1" width="12.85546875" style="195" customWidth="1"/>
    <col min="2" max="2" width="20.28515625" style="273" customWidth="1"/>
    <col min="3" max="3" width="9.140625" style="195"/>
    <col min="4" max="4" width="84.28515625" style="195" customWidth="1"/>
    <col min="5" max="5" width="9.140625" style="195"/>
    <col min="6" max="6" width="15.140625" style="195" customWidth="1"/>
    <col min="7" max="7" width="10.7109375" style="195" bestFit="1" customWidth="1"/>
    <col min="8" max="8" width="13.140625" style="195" bestFit="1" customWidth="1"/>
    <col min="9" max="9" width="11.85546875" style="195" customWidth="1"/>
    <col min="10" max="10" width="21.28515625" style="195" customWidth="1"/>
    <col min="11" max="16384" width="9.140625" style="195"/>
  </cols>
  <sheetData>
    <row r="1" spans="1:10" ht="15" x14ac:dyDescent="0.2">
      <c r="C1" s="527" t="s">
        <v>246</v>
      </c>
      <c r="D1" s="527"/>
      <c r="E1" s="527" t="s">
        <v>247</v>
      </c>
      <c r="F1" s="527"/>
      <c r="G1" s="527" t="s">
        <v>248</v>
      </c>
      <c r="H1" s="527"/>
      <c r="I1" s="527" t="s">
        <v>239</v>
      </c>
      <c r="J1" s="527"/>
    </row>
    <row r="2" spans="1:10" ht="57" customHeight="1" x14ac:dyDescent="0.2">
      <c r="A2" s="275"/>
      <c r="B2" s="276"/>
      <c r="C2" s="528" t="s">
        <v>249</v>
      </c>
      <c r="D2" s="528"/>
      <c r="E2" s="528"/>
      <c r="F2" s="528"/>
      <c r="G2" s="529">
        <f>'[13]BDI Serviços'!J34</f>
        <v>0</v>
      </c>
      <c r="H2" s="528"/>
      <c r="I2" s="530" t="s">
        <v>250</v>
      </c>
      <c r="J2" s="530"/>
    </row>
    <row r="3" spans="1:10" ht="18" x14ac:dyDescent="0.2">
      <c r="A3" s="523" t="s">
        <v>251</v>
      </c>
      <c r="B3" s="524"/>
      <c r="C3" s="524"/>
      <c r="D3" s="524"/>
      <c r="E3" s="524"/>
      <c r="F3" s="524"/>
      <c r="G3" s="524"/>
      <c r="H3" s="524"/>
      <c r="I3" s="524"/>
      <c r="J3" s="525"/>
    </row>
    <row r="4" spans="1:10" x14ac:dyDescent="0.2">
      <c r="A4" s="277" t="s">
        <v>116</v>
      </c>
      <c r="B4" s="278"/>
      <c r="C4" s="277"/>
      <c r="D4" s="277" t="s">
        <v>117</v>
      </c>
      <c r="E4" s="277"/>
      <c r="F4" s="526"/>
      <c r="G4" s="526"/>
      <c r="H4" s="279"/>
      <c r="I4" s="277"/>
      <c r="J4" s="280"/>
    </row>
    <row r="5" spans="1:10" ht="15" x14ac:dyDescent="0.2">
      <c r="A5" s="281" t="s">
        <v>118</v>
      </c>
      <c r="B5" s="282" t="s">
        <v>194</v>
      </c>
      <c r="C5" s="281" t="s">
        <v>195</v>
      </c>
      <c r="D5" s="281" t="s">
        <v>196</v>
      </c>
      <c r="E5" s="498" t="s">
        <v>252</v>
      </c>
      <c r="F5" s="498"/>
      <c r="G5" s="282" t="s">
        <v>197</v>
      </c>
      <c r="H5" s="283" t="s">
        <v>198</v>
      </c>
      <c r="I5" s="283" t="s">
        <v>199</v>
      </c>
      <c r="J5" s="283" t="s">
        <v>253</v>
      </c>
    </row>
    <row r="6" spans="1:10" x14ac:dyDescent="0.2">
      <c r="A6" s="284" t="s">
        <v>254</v>
      </c>
      <c r="B6" s="285" t="s">
        <v>119</v>
      </c>
      <c r="C6" s="284" t="s">
        <v>120</v>
      </c>
      <c r="D6" s="284" t="s">
        <v>121</v>
      </c>
      <c r="E6" s="499" t="s">
        <v>255</v>
      </c>
      <c r="F6" s="499"/>
      <c r="G6" s="285" t="s">
        <v>122</v>
      </c>
      <c r="H6" s="286">
        <v>1</v>
      </c>
      <c r="I6" s="287">
        <f>SUM(J7)</f>
        <v>0</v>
      </c>
      <c r="J6" s="287">
        <f>TRUNC(SUM(J7),2)</f>
        <v>0</v>
      </c>
    </row>
    <row r="7" spans="1:10" s="292" customFormat="1" x14ac:dyDescent="0.2">
      <c r="A7" s="288" t="s">
        <v>256</v>
      </c>
      <c r="B7" s="289" t="s">
        <v>257</v>
      </c>
      <c r="C7" s="288" t="s">
        <v>120</v>
      </c>
      <c r="D7" s="288" t="s">
        <v>121</v>
      </c>
      <c r="E7" s="497" t="s">
        <v>258</v>
      </c>
      <c r="F7" s="497"/>
      <c r="G7" s="289" t="s">
        <v>122</v>
      </c>
      <c r="H7" s="290">
        <v>1</v>
      </c>
      <c r="I7" s="291"/>
      <c r="J7" s="291">
        <f>TRUNC((I7*H7),2)</f>
        <v>0</v>
      </c>
    </row>
    <row r="8" spans="1:10" s="292" customFormat="1" x14ac:dyDescent="0.2">
      <c r="A8" s="293"/>
      <c r="B8" s="294"/>
      <c r="C8" s="293"/>
      <c r="D8" s="293"/>
      <c r="E8" s="293"/>
      <c r="F8" s="295"/>
      <c r="G8" s="293"/>
      <c r="H8" s="295"/>
      <c r="I8" s="293"/>
      <c r="J8" s="295"/>
    </row>
    <row r="9" spans="1:10" s="292" customFormat="1" x14ac:dyDescent="0.2">
      <c r="A9" s="293"/>
      <c r="B9" s="294"/>
      <c r="C9" s="293"/>
      <c r="D9" s="293"/>
      <c r="E9" s="293"/>
      <c r="F9" s="295"/>
      <c r="G9" s="293"/>
      <c r="H9" s="496"/>
      <c r="I9" s="496"/>
      <c r="J9" s="295"/>
    </row>
    <row r="10" spans="1:10" s="292" customFormat="1" ht="15" thickBot="1" x14ac:dyDescent="0.25">
      <c r="A10" s="296"/>
      <c r="B10" s="297"/>
      <c r="C10" s="296"/>
      <c r="D10" s="296"/>
      <c r="E10" s="296"/>
      <c r="F10" s="296"/>
      <c r="G10" s="296"/>
      <c r="H10" s="298"/>
      <c r="I10" s="296"/>
      <c r="J10" s="299"/>
    </row>
    <row r="11" spans="1:10" ht="15" thickTop="1" x14ac:dyDescent="0.2">
      <c r="A11" s="300"/>
      <c r="B11" s="301"/>
      <c r="C11" s="300"/>
      <c r="D11" s="300"/>
      <c r="E11" s="300"/>
      <c r="F11" s="300"/>
      <c r="G11" s="300"/>
      <c r="H11" s="300"/>
      <c r="I11" s="300"/>
      <c r="J11" s="300"/>
    </row>
    <row r="12" spans="1:10" ht="15" x14ac:dyDescent="0.2">
      <c r="A12" s="281" t="s">
        <v>259</v>
      </c>
      <c r="B12" s="282" t="s">
        <v>194</v>
      </c>
      <c r="C12" s="281" t="s">
        <v>195</v>
      </c>
      <c r="D12" s="281" t="s">
        <v>196</v>
      </c>
      <c r="E12" s="498" t="s">
        <v>252</v>
      </c>
      <c r="F12" s="498"/>
      <c r="G12" s="282" t="s">
        <v>197</v>
      </c>
      <c r="H12" s="283" t="s">
        <v>198</v>
      </c>
      <c r="I12" s="283" t="s">
        <v>199</v>
      </c>
      <c r="J12" s="283" t="s">
        <v>253</v>
      </c>
    </row>
    <row r="13" spans="1:10" x14ac:dyDescent="0.2">
      <c r="A13" s="284" t="s">
        <v>254</v>
      </c>
      <c r="B13" s="285" t="s">
        <v>124</v>
      </c>
      <c r="C13" s="284" t="s">
        <v>125</v>
      </c>
      <c r="D13" s="284" t="s">
        <v>126</v>
      </c>
      <c r="E13" s="499" t="s">
        <v>260</v>
      </c>
      <c r="F13" s="499"/>
      <c r="G13" s="285" t="s">
        <v>127</v>
      </c>
      <c r="H13" s="286">
        <v>1</v>
      </c>
      <c r="I13" s="287">
        <f>SUM(J14:J20)</f>
        <v>0</v>
      </c>
      <c r="J13" s="287">
        <f>TRUNC(SUM(J14:J20),2)</f>
        <v>0</v>
      </c>
    </row>
    <row r="14" spans="1:10" s="292" customFormat="1" ht="25.5" x14ac:dyDescent="0.2">
      <c r="A14" s="288" t="s">
        <v>261</v>
      </c>
      <c r="B14" s="289" t="s">
        <v>262</v>
      </c>
      <c r="C14" s="288" t="s">
        <v>125</v>
      </c>
      <c r="D14" s="288" t="s">
        <v>263</v>
      </c>
      <c r="E14" s="497" t="s">
        <v>264</v>
      </c>
      <c r="F14" s="497"/>
      <c r="G14" s="289" t="s">
        <v>265</v>
      </c>
      <c r="H14" s="290">
        <v>0.01</v>
      </c>
      <c r="I14" s="291"/>
      <c r="J14" s="291">
        <f>TRUNC((I14*H14),2)</f>
        <v>0</v>
      </c>
    </row>
    <row r="15" spans="1:10" s="292" customFormat="1" ht="25.5" x14ac:dyDescent="0.2">
      <c r="A15" s="288" t="s">
        <v>261</v>
      </c>
      <c r="B15" s="289" t="s">
        <v>266</v>
      </c>
      <c r="C15" s="288" t="s">
        <v>125</v>
      </c>
      <c r="D15" s="288" t="s">
        <v>267</v>
      </c>
      <c r="E15" s="497" t="s">
        <v>268</v>
      </c>
      <c r="F15" s="497"/>
      <c r="G15" s="289" t="s">
        <v>269</v>
      </c>
      <c r="H15" s="290">
        <v>1</v>
      </c>
      <c r="I15" s="291"/>
      <c r="J15" s="291">
        <f t="shared" ref="J15:J20" si="0">TRUNC((I15*H15),2)</f>
        <v>0</v>
      </c>
    </row>
    <row r="16" spans="1:10" s="292" customFormat="1" ht="25.5" x14ac:dyDescent="0.2">
      <c r="A16" s="288" t="s">
        <v>261</v>
      </c>
      <c r="B16" s="289" t="s">
        <v>270</v>
      </c>
      <c r="C16" s="288" t="s">
        <v>125</v>
      </c>
      <c r="D16" s="288" t="s">
        <v>271</v>
      </c>
      <c r="E16" s="497" t="s">
        <v>268</v>
      </c>
      <c r="F16" s="497"/>
      <c r="G16" s="289" t="s">
        <v>269</v>
      </c>
      <c r="H16" s="290">
        <v>2</v>
      </c>
      <c r="I16" s="291"/>
      <c r="J16" s="291">
        <f t="shared" si="0"/>
        <v>0</v>
      </c>
    </row>
    <row r="17" spans="1:10" s="292" customFormat="1" ht="25.5" x14ac:dyDescent="0.2">
      <c r="A17" s="288" t="s">
        <v>256</v>
      </c>
      <c r="B17" s="289" t="s">
        <v>272</v>
      </c>
      <c r="C17" s="288" t="s">
        <v>125</v>
      </c>
      <c r="D17" s="288" t="s">
        <v>273</v>
      </c>
      <c r="E17" s="497" t="s">
        <v>274</v>
      </c>
      <c r="F17" s="497"/>
      <c r="G17" s="289" t="s">
        <v>127</v>
      </c>
      <c r="H17" s="290">
        <v>1</v>
      </c>
      <c r="I17" s="291"/>
      <c r="J17" s="291">
        <f t="shared" si="0"/>
        <v>0</v>
      </c>
    </row>
    <row r="18" spans="1:10" s="292" customFormat="1" ht="25.5" x14ac:dyDescent="0.2">
      <c r="A18" s="288" t="s">
        <v>256</v>
      </c>
      <c r="B18" s="289" t="s">
        <v>275</v>
      </c>
      <c r="C18" s="288" t="s">
        <v>125</v>
      </c>
      <c r="D18" s="288" t="s">
        <v>276</v>
      </c>
      <c r="E18" s="497" t="s">
        <v>274</v>
      </c>
      <c r="F18" s="497"/>
      <c r="G18" s="289" t="s">
        <v>277</v>
      </c>
      <c r="H18" s="290">
        <v>4</v>
      </c>
      <c r="I18" s="291"/>
      <c r="J18" s="291">
        <f t="shared" si="0"/>
        <v>0</v>
      </c>
    </row>
    <row r="19" spans="1:10" s="292" customFormat="1" x14ac:dyDescent="0.2">
      <c r="A19" s="288" t="s">
        <v>256</v>
      </c>
      <c r="B19" s="289" t="s">
        <v>278</v>
      </c>
      <c r="C19" s="288" t="s">
        <v>125</v>
      </c>
      <c r="D19" s="288" t="s">
        <v>279</v>
      </c>
      <c r="E19" s="497" t="s">
        <v>274</v>
      </c>
      <c r="F19" s="497"/>
      <c r="G19" s="289" t="s">
        <v>280</v>
      </c>
      <c r="H19" s="290">
        <v>0.11</v>
      </c>
      <c r="I19" s="291"/>
      <c r="J19" s="291">
        <f t="shared" si="0"/>
        <v>0</v>
      </c>
    </row>
    <row r="20" spans="1:10" s="292" customFormat="1" ht="25.5" x14ac:dyDescent="0.2">
      <c r="A20" s="288" t="s">
        <v>256</v>
      </c>
      <c r="B20" s="289" t="s">
        <v>281</v>
      </c>
      <c r="C20" s="288" t="s">
        <v>125</v>
      </c>
      <c r="D20" s="288" t="s">
        <v>282</v>
      </c>
      <c r="E20" s="497" t="s">
        <v>274</v>
      </c>
      <c r="F20" s="497"/>
      <c r="G20" s="289" t="s">
        <v>277</v>
      </c>
      <c r="H20" s="290">
        <v>1</v>
      </c>
      <c r="I20" s="291"/>
      <c r="J20" s="291">
        <f t="shared" si="0"/>
        <v>0</v>
      </c>
    </row>
    <row r="21" spans="1:10" s="292" customFormat="1" x14ac:dyDescent="0.2">
      <c r="A21" s="293"/>
      <c r="B21" s="294"/>
      <c r="C21" s="293"/>
      <c r="D21" s="293"/>
      <c r="E21" s="293"/>
      <c r="F21" s="295"/>
      <c r="G21" s="293"/>
      <c r="H21" s="295"/>
      <c r="I21" s="293"/>
      <c r="J21" s="295"/>
    </row>
    <row r="22" spans="1:10" s="292" customFormat="1" x14ac:dyDescent="0.2">
      <c r="A22" s="293"/>
      <c r="B22" s="294"/>
      <c r="C22" s="293"/>
      <c r="D22" s="293"/>
      <c r="E22" s="293"/>
      <c r="F22" s="295"/>
      <c r="G22" s="293"/>
      <c r="H22" s="496"/>
      <c r="I22" s="496"/>
      <c r="J22" s="295"/>
    </row>
    <row r="23" spans="1:10" s="292" customFormat="1" ht="15" thickBot="1" x14ac:dyDescent="0.25">
      <c r="A23" s="296"/>
      <c r="B23" s="297"/>
      <c r="C23" s="296"/>
      <c r="D23" s="296"/>
      <c r="E23" s="296"/>
      <c r="F23" s="296"/>
      <c r="G23" s="296"/>
      <c r="H23" s="298"/>
      <c r="I23" s="296"/>
      <c r="J23" s="299"/>
    </row>
    <row r="24" spans="1:10" ht="15" thickTop="1" x14ac:dyDescent="0.2">
      <c r="A24" s="300"/>
      <c r="B24" s="301"/>
      <c r="C24" s="300"/>
      <c r="D24" s="300"/>
      <c r="E24" s="300"/>
      <c r="F24" s="300"/>
      <c r="G24" s="300"/>
      <c r="H24" s="300"/>
      <c r="I24" s="300"/>
      <c r="J24" s="300"/>
    </row>
    <row r="25" spans="1:10" ht="15" x14ac:dyDescent="0.2">
      <c r="A25" s="281" t="s">
        <v>283</v>
      </c>
      <c r="B25" s="282" t="s">
        <v>194</v>
      </c>
      <c r="C25" s="281" t="s">
        <v>195</v>
      </c>
      <c r="D25" s="281" t="s">
        <v>196</v>
      </c>
      <c r="E25" s="498" t="s">
        <v>252</v>
      </c>
      <c r="F25" s="498"/>
      <c r="G25" s="282" t="s">
        <v>197</v>
      </c>
      <c r="H25" s="283" t="s">
        <v>198</v>
      </c>
      <c r="I25" s="283" t="s">
        <v>199</v>
      </c>
      <c r="J25" s="283" t="s">
        <v>253</v>
      </c>
    </row>
    <row r="26" spans="1:10" x14ac:dyDescent="0.2">
      <c r="A26" s="284" t="s">
        <v>254</v>
      </c>
      <c r="B26" s="285" t="s">
        <v>129</v>
      </c>
      <c r="C26" s="284" t="s">
        <v>120</v>
      </c>
      <c r="D26" s="302" t="s">
        <v>236</v>
      </c>
      <c r="E26" s="499" t="s">
        <v>260</v>
      </c>
      <c r="F26" s="499"/>
      <c r="G26" s="285" t="s">
        <v>130</v>
      </c>
      <c r="H26" s="286">
        <v>1</v>
      </c>
      <c r="I26" s="287">
        <f>SUM(J27:J31)</f>
        <v>0</v>
      </c>
      <c r="J26" s="287">
        <f>TRUNC(SUM(J27:J32),2)</f>
        <v>0</v>
      </c>
    </row>
    <row r="27" spans="1:10" s="292" customFormat="1" ht="25.5" x14ac:dyDescent="0.2">
      <c r="A27" s="288" t="s">
        <v>261</v>
      </c>
      <c r="B27" s="289">
        <v>93567</v>
      </c>
      <c r="C27" s="288" t="s">
        <v>125</v>
      </c>
      <c r="D27" s="288" t="s">
        <v>284</v>
      </c>
      <c r="E27" s="497" t="s">
        <v>268</v>
      </c>
      <c r="F27" s="497"/>
      <c r="G27" s="289" t="s">
        <v>285</v>
      </c>
      <c r="H27" s="303">
        <v>4</v>
      </c>
      <c r="I27" s="291"/>
      <c r="J27" s="291">
        <f t="shared" ref="J27:J32" si="1">TRUNC((I27*H27),2)</f>
        <v>0</v>
      </c>
    </row>
    <row r="28" spans="1:10" s="292" customFormat="1" ht="25.5" x14ac:dyDescent="0.2">
      <c r="A28" s="288" t="s">
        <v>261</v>
      </c>
      <c r="B28" s="289">
        <v>93572</v>
      </c>
      <c r="C28" s="288" t="s">
        <v>125</v>
      </c>
      <c r="D28" s="288" t="s">
        <v>286</v>
      </c>
      <c r="E28" s="497" t="s">
        <v>268</v>
      </c>
      <c r="F28" s="497"/>
      <c r="G28" s="289" t="s">
        <v>285</v>
      </c>
      <c r="H28" s="303">
        <v>4</v>
      </c>
      <c r="I28" s="291"/>
      <c r="J28" s="291">
        <f t="shared" si="1"/>
        <v>0</v>
      </c>
    </row>
    <row r="29" spans="1:10" s="292" customFormat="1" ht="25.5" x14ac:dyDescent="0.2">
      <c r="A29" s="288" t="s">
        <v>261</v>
      </c>
      <c r="B29" s="289">
        <v>100321</v>
      </c>
      <c r="C29" s="288" t="s">
        <v>125</v>
      </c>
      <c r="D29" s="288" t="s">
        <v>287</v>
      </c>
      <c r="E29" s="497" t="s">
        <v>268</v>
      </c>
      <c r="F29" s="497"/>
      <c r="G29" s="289" t="s">
        <v>285</v>
      </c>
      <c r="H29" s="303">
        <v>4</v>
      </c>
      <c r="I29" s="291"/>
      <c r="J29" s="291">
        <f t="shared" si="1"/>
        <v>0</v>
      </c>
    </row>
    <row r="30" spans="1:10" s="292" customFormat="1" ht="25.5" x14ac:dyDescent="0.2">
      <c r="A30" s="288" t="s">
        <v>261</v>
      </c>
      <c r="B30" s="289">
        <v>93563</v>
      </c>
      <c r="C30" s="288" t="s">
        <v>125</v>
      </c>
      <c r="D30" s="288" t="s">
        <v>288</v>
      </c>
      <c r="E30" s="497" t="s">
        <v>268</v>
      </c>
      <c r="F30" s="497"/>
      <c r="G30" s="289" t="s">
        <v>285</v>
      </c>
      <c r="H30" s="303">
        <v>4</v>
      </c>
      <c r="I30" s="291"/>
      <c r="J30" s="291">
        <f t="shared" si="1"/>
        <v>0</v>
      </c>
    </row>
    <row r="31" spans="1:10" s="292" customFormat="1" ht="25.5" x14ac:dyDescent="0.2">
      <c r="A31" s="288" t="s">
        <v>261</v>
      </c>
      <c r="B31" s="289">
        <v>101390</v>
      </c>
      <c r="C31" s="288" t="s">
        <v>125</v>
      </c>
      <c r="D31" s="288" t="s">
        <v>289</v>
      </c>
      <c r="E31" s="497" t="s">
        <v>268</v>
      </c>
      <c r="F31" s="497"/>
      <c r="G31" s="289" t="s">
        <v>285</v>
      </c>
      <c r="H31" s="303">
        <v>4</v>
      </c>
      <c r="I31" s="291"/>
      <c r="J31" s="291">
        <f t="shared" si="1"/>
        <v>0</v>
      </c>
    </row>
    <row r="32" spans="1:10" s="292" customFormat="1" ht="25.5" x14ac:dyDescent="0.2">
      <c r="A32" s="288" t="s">
        <v>261</v>
      </c>
      <c r="B32" s="289">
        <v>100321</v>
      </c>
      <c r="C32" s="288" t="s">
        <v>125</v>
      </c>
      <c r="D32" s="288" t="s">
        <v>290</v>
      </c>
      <c r="E32" s="497" t="s">
        <v>268</v>
      </c>
      <c r="F32" s="497"/>
      <c r="G32" s="289" t="s">
        <v>285</v>
      </c>
      <c r="H32" s="303">
        <v>1</v>
      </c>
      <c r="I32" s="291"/>
      <c r="J32" s="291">
        <f t="shared" si="1"/>
        <v>0</v>
      </c>
    </row>
    <row r="33" spans="1:10" s="292" customFormat="1" x14ac:dyDescent="0.2">
      <c r="A33" s="304"/>
      <c r="B33" s="305"/>
      <c r="C33" s="304"/>
      <c r="D33" s="304"/>
      <c r="E33" s="304"/>
      <c r="F33" s="304"/>
      <c r="G33" s="305"/>
      <c r="H33" s="306"/>
      <c r="I33" s="307"/>
      <c r="J33" s="307"/>
    </row>
    <row r="34" spans="1:10" s="292" customFormat="1" ht="15" thickBot="1" x14ac:dyDescent="0.25">
      <c r="A34" s="304"/>
      <c r="B34" s="305"/>
      <c r="C34" s="304"/>
      <c r="D34" s="304"/>
      <c r="E34" s="304"/>
      <c r="F34" s="304"/>
      <c r="G34" s="305"/>
      <c r="H34" s="306"/>
      <c r="I34" s="307"/>
      <c r="J34" s="307"/>
    </row>
    <row r="35" spans="1:10" s="292" customFormat="1" ht="15" thickTop="1" x14ac:dyDescent="0.2">
      <c r="A35" s="300"/>
      <c r="B35" s="301"/>
      <c r="C35" s="300"/>
      <c r="D35" s="300"/>
      <c r="E35" s="300"/>
      <c r="F35" s="300"/>
      <c r="G35" s="300"/>
      <c r="H35" s="300"/>
      <c r="I35" s="300"/>
      <c r="J35" s="300"/>
    </row>
    <row r="36" spans="1:10" s="292" customFormat="1" ht="15" x14ac:dyDescent="0.2">
      <c r="A36" s="281" t="s">
        <v>291</v>
      </c>
      <c r="B36" s="282" t="s">
        <v>194</v>
      </c>
      <c r="C36" s="281" t="s">
        <v>195</v>
      </c>
      <c r="D36" s="281" t="s">
        <v>196</v>
      </c>
      <c r="E36" s="498" t="s">
        <v>252</v>
      </c>
      <c r="F36" s="498"/>
      <c r="G36" s="282" t="s">
        <v>197</v>
      </c>
      <c r="H36" s="283" t="s">
        <v>198</v>
      </c>
      <c r="I36" s="283" t="s">
        <v>199</v>
      </c>
      <c r="J36" s="283" t="s">
        <v>253</v>
      </c>
    </row>
    <row r="37" spans="1:10" s="292" customFormat="1" x14ac:dyDescent="0.2">
      <c r="A37" s="284" t="s">
        <v>254</v>
      </c>
      <c r="B37" s="308" t="s">
        <v>132</v>
      </c>
      <c r="C37" s="284" t="s">
        <v>120</v>
      </c>
      <c r="D37" s="302" t="s">
        <v>292</v>
      </c>
      <c r="E37" s="499" t="s">
        <v>260</v>
      </c>
      <c r="F37" s="499"/>
      <c r="G37" s="285" t="s">
        <v>142</v>
      </c>
      <c r="H37" s="309">
        <v>1</v>
      </c>
      <c r="I37" s="287">
        <f>TRUNC(SUM(J38:J43),2)</f>
        <v>0</v>
      </c>
      <c r="J37" s="287">
        <f>TRUNC(SUM(J38:J43),2)</f>
        <v>0</v>
      </c>
    </row>
    <row r="38" spans="1:10" s="292" customFormat="1" ht="25.5" x14ac:dyDescent="0.2">
      <c r="A38" s="288" t="s">
        <v>261</v>
      </c>
      <c r="B38" s="289" t="s">
        <v>293</v>
      </c>
      <c r="C38" s="288" t="s">
        <v>120</v>
      </c>
      <c r="D38" s="288" t="s">
        <v>294</v>
      </c>
      <c r="E38" s="497" t="s">
        <v>295</v>
      </c>
      <c r="F38" s="497"/>
      <c r="G38" s="289" t="s">
        <v>127</v>
      </c>
      <c r="H38" s="310">
        <f>(20*2+10*2)*2.2</f>
        <v>132</v>
      </c>
      <c r="I38" s="311"/>
      <c r="J38" s="312">
        <f t="shared" ref="J38:J43" si="2">TRUNC((I38*H38),2)</f>
        <v>0</v>
      </c>
    </row>
    <row r="39" spans="1:10" s="292" customFormat="1" ht="25.5" x14ac:dyDescent="0.2">
      <c r="A39" s="288" t="s">
        <v>261</v>
      </c>
      <c r="B39" s="289" t="s">
        <v>296</v>
      </c>
      <c r="C39" s="288" t="s">
        <v>120</v>
      </c>
      <c r="D39" s="288" t="s">
        <v>297</v>
      </c>
      <c r="E39" s="497" t="s">
        <v>298</v>
      </c>
      <c r="F39" s="497"/>
      <c r="G39" s="289" t="s">
        <v>130</v>
      </c>
      <c r="H39" s="310">
        <v>4</v>
      </c>
      <c r="I39" s="311"/>
      <c r="J39" s="312">
        <f t="shared" si="2"/>
        <v>0</v>
      </c>
    </row>
    <row r="40" spans="1:10" s="292" customFormat="1" ht="25.5" x14ac:dyDescent="0.2">
      <c r="A40" s="288" t="s">
        <v>261</v>
      </c>
      <c r="B40" s="289" t="s">
        <v>299</v>
      </c>
      <c r="C40" s="288" t="s">
        <v>120</v>
      </c>
      <c r="D40" s="288" t="s">
        <v>300</v>
      </c>
      <c r="E40" s="497" t="s">
        <v>260</v>
      </c>
      <c r="F40" s="497"/>
      <c r="G40" s="289" t="s">
        <v>130</v>
      </c>
      <c r="H40" s="310">
        <v>1</v>
      </c>
      <c r="I40" s="312"/>
      <c r="J40" s="312">
        <f t="shared" si="2"/>
        <v>0</v>
      </c>
    </row>
    <row r="41" spans="1:10" s="292" customFormat="1" ht="25.5" x14ac:dyDescent="0.2">
      <c r="A41" s="288" t="s">
        <v>261</v>
      </c>
      <c r="B41" s="313" t="s">
        <v>301</v>
      </c>
      <c r="C41" s="288" t="s">
        <v>120</v>
      </c>
      <c r="D41" s="288" t="s">
        <v>302</v>
      </c>
      <c r="E41" s="497" t="s">
        <v>260</v>
      </c>
      <c r="F41" s="497"/>
      <c r="G41" s="289" t="s">
        <v>130</v>
      </c>
      <c r="H41" s="295">
        <v>1</v>
      </c>
      <c r="I41" s="314"/>
      <c r="J41" s="312">
        <f t="shared" si="2"/>
        <v>0</v>
      </c>
    </row>
    <row r="42" spans="1:10" s="292" customFormat="1" x14ac:dyDescent="0.2">
      <c r="A42" s="315" t="s">
        <v>256</v>
      </c>
      <c r="B42" s="294" t="s">
        <v>303</v>
      </c>
      <c r="C42" s="315" t="s">
        <v>120</v>
      </c>
      <c r="D42" s="315" t="s">
        <v>304</v>
      </c>
      <c r="E42" s="497" t="s">
        <v>305</v>
      </c>
      <c r="F42" s="497"/>
      <c r="G42" s="313" t="s">
        <v>142</v>
      </c>
      <c r="H42" s="295">
        <v>2</v>
      </c>
      <c r="I42" s="293"/>
      <c r="J42" s="312">
        <f t="shared" si="2"/>
        <v>0</v>
      </c>
    </row>
    <row r="43" spans="1:10" s="292" customFormat="1" x14ac:dyDescent="0.2">
      <c r="A43" s="315" t="s">
        <v>256</v>
      </c>
      <c r="B43" s="294"/>
      <c r="C43" s="315" t="s">
        <v>120</v>
      </c>
      <c r="D43" s="315" t="s">
        <v>306</v>
      </c>
      <c r="E43" s="497" t="s">
        <v>305</v>
      </c>
      <c r="F43" s="497"/>
      <c r="G43" s="313" t="s">
        <v>142</v>
      </c>
      <c r="H43" s="295">
        <v>2</v>
      </c>
      <c r="I43" s="295"/>
      <c r="J43" s="312">
        <f t="shared" si="2"/>
        <v>0</v>
      </c>
    </row>
    <row r="44" spans="1:10" s="292" customFormat="1" x14ac:dyDescent="0.2">
      <c r="A44" s="293"/>
      <c r="B44" s="294"/>
      <c r="C44" s="293"/>
      <c r="D44" s="293"/>
      <c r="E44" s="293"/>
      <c r="F44" s="295"/>
      <c r="G44" s="293"/>
      <c r="H44" s="295"/>
      <c r="I44" s="293"/>
      <c r="J44" s="295"/>
    </row>
    <row r="45" spans="1:10" s="292" customFormat="1" ht="15" thickBot="1" x14ac:dyDescent="0.25">
      <c r="A45" s="293"/>
      <c r="B45" s="294"/>
      <c r="C45" s="293"/>
      <c r="D45" s="293"/>
      <c r="E45" s="293"/>
      <c r="F45" s="295"/>
      <c r="G45" s="293"/>
      <c r="H45" s="295"/>
      <c r="I45" s="293"/>
      <c r="J45" s="295"/>
    </row>
    <row r="46" spans="1:10" s="292" customFormat="1" ht="15" thickTop="1" x14ac:dyDescent="0.2">
      <c r="A46" s="300"/>
      <c r="B46" s="301"/>
      <c r="C46" s="300"/>
      <c r="D46" s="300"/>
      <c r="E46" s="300"/>
      <c r="F46" s="300"/>
      <c r="G46" s="300"/>
      <c r="H46" s="300"/>
      <c r="I46" s="300"/>
      <c r="J46" s="300"/>
    </row>
    <row r="47" spans="1:10" s="292" customFormat="1" ht="15" x14ac:dyDescent="0.2">
      <c r="A47" s="281" t="s">
        <v>133</v>
      </c>
      <c r="B47" s="282" t="s">
        <v>194</v>
      </c>
      <c r="C47" s="281" t="s">
        <v>195</v>
      </c>
      <c r="D47" s="281" t="s">
        <v>196</v>
      </c>
      <c r="E47" s="498" t="s">
        <v>252</v>
      </c>
      <c r="F47" s="498"/>
      <c r="G47" s="282" t="s">
        <v>197</v>
      </c>
      <c r="H47" s="283" t="s">
        <v>198</v>
      </c>
      <c r="I47" s="283" t="s">
        <v>199</v>
      </c>
      <c r="J47" s="283" t="s">
        <v>253</v>
      </c>
    </row>
    <row r="48" spans="1:10" s="292" customFormat="1" x14ac:dyDescent="0.2">
      <c r="A48" s="284" t="s">
        <v>254</v>
      </c>
      <c r="B48" s="308" t="s">
        <v>134</v>
      </c>
      <c r="C48" s="284" t="s">
        <v>120</v>
      </c>
      <c r="D48" s="316" t="s">
        <v>307</v>
      </c>
      <c r="E48" s="499" t="s">
        <v>260</v>
      </c>
      <c r="F48" s="499"/>
      <c r="G48" s="285" t="s">
        <v>142</v>
      </c>
      <c r="H48" s="309">
        <v>1</v>
      </c>
      <c r="I48" s="287">
        <f>TRUNC(SUM(J49:J55),2)</f>
        <v>0</v>
      </c>
      <c r="J48" s="287">
        <f>TRUNC(SUM(J49:J56),2)</f>
        <v>0</v>
      </c>
    </row>
    <row r="49" spans="1:10" s="292" customFormat="1" ht="25.5" x14ac:dyDescent="0.2">
      <c r="A49" s="288" t="s">
        <v>261</v>
      </c>
      <c r="B49" s="289" t="s">
        <v>308</v>
      </c>
      <c r="C49" s="288" t="s">
        <v>120</v>
      </c>
      <c r="D49" s="288" t="s">
        <v>309</v>
      </c>
      <c r="E49" s="497" t="s">
        <v>268</v>
      </c>
      <c r="F49" s="497"/>
      <c r="G49" s="289" t="s">
        <v>310</v>
      </c>
      <c r="H49" s="310">
        <f>3*4</f>
        <v>12</v>
      </c>
      <c r="I49" s="312"/>
      <c r="J49" s="312">
        <f t="shared" ref="J49:J55" si="3">TRUNC((I49*H49),2)</f>
        <v>0</v>
      </c>
    </row>
    <row r="50" spans="1:10" s="292" customFormat="1" ht="25.5" x14ac:dyDescent="0.2">
      <c r="A50" s="288" t="s">
        <v>256</v>
      </c>
      <c r="B50" s="289">
        <v>10776</v>
      </c>
      <c r="C50" s="288" t="s">
        <v>125</v>
      </c>
      <c r="D50" s="288" t="s">
        <v>311</v>
      </c>
      <c r="E50" s="519" t="s">
        <v>260</v>
      </c>
      <c r="F50" s="520"/>
      <c r="G50" s="317" t="s">
        <v>310</v>
      </c>
      <c r="H50" s="310">
        <f>2*4</f>
        <v>8</v>
      </c>
      <c r="I50" s="311"/>
      <c r="J50" s="312">
        <f t="shared" si="3"/>
        <v>0</v>
      </c>
    </row>
    <row r="51" spans="1:10" s="292" customFormat="1" x14ac:dyDescent="0.2">
      <c r="A51" s="288" t="s">
        <v>256</v>
      </c>
      <c r="B51" s="289" t="s">
        <v>312</v>
      </c>
      <c r="C51" s="288" t="s">
        <v>120</v>
      </c>
      <c r="D51" s="288" t="s">
        <v>313</v>
      </c>
      <c r="E51" s="519" t="s">
        <v>260</v>
      </c>
      <c r="F51" s="520"/>
      <c r="G51" s="289" t="s">
        <v>310</v>
      </c>
      <c r="H51" s="290">
        <f>2*4</f>
        <v>8</v>
      </c>
      <c r="I51" s="318"/>
      <c r="J51" s="312">
        <f t="shared" si="3"/>
        <v>0</v>
      </c>
    </row>
    <row r="52" spans="1:10" s="292" customFormat="1" x14ac:dyDescent="0.2">
      <c r="A52" s="319" t="s">
        <v>256</v>
      </c>
      <c r="B52" s="320" t="s">
        <v>314</v>
      </c>
      <c r="C52" s="319" t="s">
        <v>120</v>
      </c>
      <c r="D52" s="288" t="s">
        <v>315</v>
      </c>
      <c r="E52" s="519" t="s">
        <v>260</v>
      </c>
      <c r="F52" s="520"/>
      <c r="G52" s="320" t="s">
        <v>310</v>
      </c>
      <c r="H52" s="290">
        <v>8</v>
      </c>
      <c r="I52" s="321"/>
      <c r="J52" s="312">
        <f t="shared" si="3"/>
        <v>0</v>
      </c>
    </row>
    <row r="53" spans="1:10" s="292" customFormat="1" ht="25.5" x14ac:dyDescent="0.2">
      <c r="A53" s="319" t="s">
        <v>261</v>
      </c>
      <c r="B53" s="320" t="s">
        <v>316</v>
      </c>
      <c r="C53" s="319" t="s">
        <v>120</v>
      </c>
      <c r="D53" s="288" t="s">
        <v>317</v>
      </c>
      <c r="E53" s="521" t="s">
        <v>318</v>
      </c>
      <c r="F53" s="521"/>
      <c r="G53" s="320" t="s">
        <v>310</v>
      </c>
      <c r="H53" s="322">
        <v>4</v>
      </c>
      <c r="I53" s="323"/>
      <c r="J53" s="312">
        <f t="shared" si="3"/>
        <v>0</v>
      </c>
    </row>
    <row r="54" spans="1:10" s="292" customFormat="1" x14ac:dyDescent="0.2">
      <c r="A54" s="319" t="s">
        <v>256</v>
      </c>
      <c r="B54" s="320" t="s">
        <v>319</v>
      </c>
      <c r="C54" s="319" t="s">
        <v>120</v>
      </c>
      <c r="D54" s="324" t="s">
        <v>320</v>
      </c>
      <c r="E54" s="519"/>
      <c r="F54" s="520"/>
      <c r="G54" s="320" t="s">
        <v>265</v>
      </c>
      <c r="H54" s="322">
        <v>100</v>
      </c>
      <c r="I54" s="325"/>
      <c r="J54" s="312">
        <f t="shared" si="3"/>
        <v>0</v>
      </c>
    </row>
    <row r="55" spans="1:10" s="292" customFormat="1" ht="25.5" x14ac:dyDescent="0.2">
      <c r="A55" s="319" t="s">
        <v>261</v>
      </c>
      <c r="B55" s="320">
        <v>101452</v>
      </c>
      <c r="C55" s="288" t="s">
        <v>125</v>
      </c>
      <c r="D55" s="326" t="s">
        <v>271</v>
      </c>
      <c r="E55" s="521" t="s">
        <v>268</v>
      </c>
      <c r="F55" s="521"/>
      <c r="G55" s="320" t="s">
        <v>285</v>
      </c>
      <c r="H55" s="322">
        <v>4</v>
      </c>
      <c r="I55" s="323"/>
      <c r="J55" s="312">
        <f t="shared" si="3"/>
        <v>0</v>
      </c>
    </row>
    <row r="56" spans="1:10" s="292" customFormat="1" x14ac:dyDescent="0.2">
      <c r="A56" s="327" t="s">
        <v>256</v>
      </c>
      <c r="B56" s="328">
        <v>42408</v>
      </c>
      <c r="C56" s="288" t="s">
        <v>125</v>
      </c>
      <c r="D56" s="326" t="s">
        <v>321</v>
      </c>
      <c r="E56" s="522" t="s">
        <v>305</v>
      </c>
      <c r="F56" s="494"/>
      <c r="G56" s="328" t="s">
        <v>127</v>
      </c>
      <c r="H56" s="329">
        <f>4*30</f>
        <v>120</v>
      </c>
      <c r="I56" s="330"/>
      <c r="J56" s="312">
        <f>TRUNC((I56*H56),2)</f>
        <v>0</v>
      </c>
    </row>
    <row r="57" spans="1:10" s="292" customFormat="1" x14ac:dyDescent="0.2">
      <c r="A57" s="296"/>
      <c r="B57" s="297"/>
      <c r="C57" s="296"/>
      <c r="D57" s="296"/>
      <c r="E57" s="296"/>
      <c r="F57" s="296"/>
      <c r="G57" s="296"/>
      <c r="H57" s="298"/>
      <c r="I57" s="296"/>
      <c r="J57" s="299"/>
    </row>
    <row r="58" spans="1:10" s="292" customFormat="1" x14ac:dyDescent="0.2">
      <c r="A58" s="296"/>
      <c r="B58" s="297"/>
      <c r="C58" s="296"/>
      <c r="D58" s="296"/>
      <c r="E58" s="296"/>
      <c r="F58" s="296"/>
      <c r="G58" s="296"/>
      <c r="H58" s="298"/>
      <c r="I58" s="296"/>
      <c r="J58" s="299"/>
    </row>
    <row r="59" spans="1:10" s="292" customFormat="1" ht="15" thickBot="1" x14ac:dyDescent="0.25">
      <c r="A59" s="296"/>
      <c r="B59" s="297"/>
      <c r="C59" s="296"/>
      <c r="D59" s="296"/>
      <c r="E59" s="296"/>
      <c r="F59" s="296"/>
      <c r="G59" s="296"/>
      <c r="H59" s="298"/>
      <c r="I59" s="296"/>
      <c r="J59" s="299"/>
    </row>
    <row r="60" spans="1:10" ht="15" thickTop="1" x14ac:dyDescent="0.2">
      <c r="A60" s="300"/>
      <c r="B60" s="301"/>
      <c r="C60" s="300"/>
      <c r="D60" s="300"/>
      <c r="E60" s="300"/>
      <c r="F60" s="300"/>
      <c r="G60" s="300"/>
      <c r="H60" s="300"/>
      <c r="I60" s="300"/>
      <c r="J60" s="300"/>
    </row>
    <row r="61" spans="1:10" ht="15" x14ac:dyDescent="0.2">
      <c r="A61" s="281" t="s">
        <v>322</v>
      </c>
      <c r="B61" s="282" t="s">
        <v>194</v>
      </c>
      <c r="C61" s="281" t="s">
        <v>195</v>
      </c>
      <c r="D61" s="281" t="s">
        <v>196</v>
      </c>
      <c r="E61" s="498" t="s">
        <v>252</v>
      </c>
      <c r="F61" s="498"/>
      <c r="G61" s="282" t="s">
        <v>197</v>
      </c>
      <c r="H61" s="283" t="s">
        <v>198</v>
      </c>
      <c r="I61" s="283" t="s">
        <v>199</v>
      </c>
      <c r="J61" s="283" t="s">
        <v>253</v>
      </c>
    </row>
    <row r="62" spans="1:10" ht="25.5" x14ac:dyDescent="0.2">
      <c r="A62" s="284" t="s">
        <v>254</v>
      </c>
      <c r="B62" s="285" t="s">
        <v>136</v>
      </c>
      <c r="C62" s="284" t="s">
        <v>120</v>
      </c>
      <c r="D62" s="284" t="s">
        <v>137</v>
      </c>
      <c r="E62" s="499" t="s">
        <v>295</v>
      </c>
      <c r="F62" s="499"/>
      <c r="G62" s="285" t="s">
        <v>323</v>
      </c>
      <c r="H62" s="286">
        <v>1</v>
      </c>
      <c r="I62" s="287">
        <f>TRUNC(SUM(J63:J71),2)</f>
        <v>0</v>
      </c>
      <c r="J62" s="287">
        <f>TRUNC(SUM(J63:J71),2)</f>
        <v>0</v>
      </c>
    </row>
    <row r="63" spans="1:10" s="292" customFormat="1" ht="25.5" x14ac:dyDescent="0.2">
      <c r="A63" s="288" t="s">
        <v>261</v>
      </c>
      <c r="B63" s="289" t="s">
        <v>324</v>
      </c>
      <c r="C63" s="288" t="s">
        <v>125</v>
      </c>
      <c r="D63" s="288" t="s">
        <v>325</v>
      </c>
      <c r="E63" s="497" t="s">
        <v>268</v>
      </c>
      <c r="F63" s="497"/>
      <c r="G63" s="289" t="s">
        <v>269</v>
      </c>
      <c r="H63" s="290">
        <v>0.05</v>
      </c>
      <c r="I63" s="291"/>
      <c r="J63" s="291">
        <f>TRUNC((I63*H63),2)</f>
        <v>0</v>
      </c>
    </row>
    <row r="64" spans="1:10" s="292" customFormat="1" ht="25.5" x14ac:dyDescent="0.2">
      <c r="A64" s="288" t="s">
        <v>261</v>
      </c>
      <c r="B64" s="289" t="s">
        <v>270</v>
      </c>
      <c r="C64" s="288" t="s">
        <v>125</v>
      </c>
      <c r="D64" s="288" t="s">
        <v>271</v>
      </c>
      <c r="E64" s="497" t="s">
        <v>268</v>
      </c>
      <c r="F64" s="497"/>
      <c r="G64" s="289" t="s">
        <v>269</v>
      </c>
      <c r="H64" s="290">
        <v>0.05</v>
      </c>
      <c r="I64" s="291"/>
      <c r="J64" s="291">
        <f t="shared" ref="J64:J71" si="4">TRUNC((I64*H64),2)</f>
        <v>0</v>
      </c>
    </row>
    <row r="65" spans="1:10" s="292" customFormat="1" ht="25.5" x14ac:dyDescent="0.2">
      <c r="A65" s="288" t="s">
        <v>256</v>
      </c>
      <c r="B65" s="289" t="s">
        <v>326</v>
      </c>
      <c r="C65" s="288" t="s">
        <v>125</v>
      </c>
      <c r="D65" s="288" t="s">
        <v>327</v>
      </c>
      <c r="E65" s="497" t="s">
        <v>274</v>
      </c>
      <c r="F65" s="497"/>
      <c r="G65" s="289" t="s">
        <v>277</v>
      </c>
      <c r="H65" s="290">
        <v>0.2</v>
      </c>
      <c r="I65" s="291"/>
      <c r="J65" s="291">
        <f t="shared" si="4"/>
        <v>0</v>
      </c>
    </row>
    <row r="66" spans="1:10" s="292" customFormat="1" x14ac:dyDescent="0.2">
      <c r="A66" s="288" t="s">
        <v>256</v>
      </c>
      <c r="B66" s="289" t="s">
        <v>328</v>
      </c>
      <c r="C66" s="288" t="s">
        <v>125</v>
      </c>
      <c r="D66" s="288" t="s">
        <v>329</v>
      </c>
      <c r="E66" s="497" t="s">
        <v>274</v>
      </c>
      <c r="F66" s="497"/>
      <c r="G66" s="289" t="s">
        <v>330</v>
      </c>
      <c r="H66" s="290">
        <v>0.24</v>
      </c>
      <c r="I66" s="291"/>
      <c r="J66" s="291">
        <f t="shared" si="4"/>
        <v>0</v>
      </c>
    </row>
    <row r="67" spans="1:10" s="292" customFormat="1" x14ac:dyDescent="0.2">
      <c r="A67" s="288" t="s">
        <v>256</v>
      </c>
      <c r="B67" s="289" t="s">
        <v>331</v>
      </c>
      <c r="C67" s="288" t="s">
        <v>125</v>
      </c>
      <c r="D67" s="288" t="s">
        <v>332</v>
      </c>
      <c r="E67" s="497" t="s">
        <v>274</v>
      </c>
      <c r="F67" s="497"/>
      <c r="G67" s="289" t="s">
        <v>130</v>
      </c>
      <c r="H67" s="290">
        <v>0.04</v>
      </c>
      <c r="I67" s="291"/>
      <c r="J67" s="291">
        <f t="shared" si="4"/>
        <v>0</v>
      </c>
    </row>
    <row r="68" spans="1:10" s="292" customFormat="1" x14ac:dyDescent="0.2">
      <c r="A68" s="288" t="s">
        <v>256</v>
      </c>
      <c r="B68" s="289" t="s">
        <v>333</v>
      </c>
      <c r="C68" s="288" t="s">
        <v>125</v>
      </c>
      <c r="D68" s="288" t="s">
        <v>334</v>
      </c>
      <c r="E68" s="497" t="s">
        <v>274</v>
      </c>
      <c r="F68" s="497"/>
      <c r="G68" s="289" t="s">
        <v>130</v>
      </c>
      <c r="H68" s="290">
        <v>0.01</v>
      </c>
      <c r="I68" s="291"/>
      <c r="J68" s="291">
        <f t="shared" si="4"/>
        <v>0</v>
      </c>
    </row>
    <row r="69" spans="1:10" s="292" customFormat="1" x14ac:dyDescent="0.2">
      <c r="A69" s="288" t="s">
        <v>256</v>
      </c>
      <c r="B69" s="289" t="s">
        <v>335</v>
      </c>
      <c r="C69" s="288" t="s">
        <v>125</v>
      </c>
      <c r="D69" s="288" t="s">
        <v>336</v>
      </c>
      <c r="E69" s="497" t="s">
        <v>274</v>
      </c>
      <c r="F69" s="497"/>
      <c r="G69" s="289" t="s">
        <v>130</v>
      </c>
      <c r="H69" s="290">
        <v>0.01</v>
      </c>
      <c r="I69" s="291"/>
      <c r="J69" s="291">
        <f t="shared" si="4"/>
        <v>0</v>
      </c>
    </row>
    <row r="70" spans="1:10" s="292" customFormat="1" x14ac:dyDescent="0.2">
      <c r="A70" s="288" t="s">
        <v>256</v>
      </c>
      <c r="B70" s="289" t="s">
        <v>337</v>
      </c>
      <c r="C70" s="288" t="s">
        <v>125</v>
      </c>
      <c r="D70" s="288" t="s">
        <v>338</v>
      </c>
      <c r="E70" s="497" t="s">
        <v>274</v>
      </c>
      <c r="F70" s="497"/>
      <c r="G70" s="289" t="s">
        <v>130</v>
      </c>
      <c r="H70" s="290">
        <v>0.01</v>
      </c>
      <c r="I70" s="291"/>
      <c r="J70" s="291">
        <f t="shared" si="4"/>
        <v>0</v>
      </c>
    </row>
    <row r="71" spans="1:10" s="292" customFormat="1" ht="25.5" x14ac:dyDescent="0.2">
      <c r="A71" s="288" t="s">
        <v>256</v>
      </c>
      <c r="B71" s="289" t="s">
        <v>339</v>
      </c>
      <c r="C71" s="288" t="s">
        <v>125</v>
      </c>
      <c r="D71" s="288" t="s">
        <v>340</v>
      </c>
      <c r="E71" s="497" t="s">
        <v>274</v>
      </c>
      <c r="F71" s="497"/>
      <c r="G71" s="289" t="s">
        <v>277</v>
      </c>
      <c r="H71" s="290">
        <v>1.2</v>
      </c>
      <c r="I71" s="291"/>
      <c r="J71" s="291">
        <f t="shared" si="4"/>
        <v>0</v>
      </c>
    </row>
    <row r="72" spans="1:10" s="292" customFormat="1" x14ac:dyDescent="0.2">
      <c r="A72" s="293"/>
      <c r="B72" s="294"/>
      <c r="C72" s="293"/>
      <c r="D72" s="293"/>
      <c r="E72" s="293"/>
      <c r="F72" s="295"/>
      <c r="G72" s="293"/>
      <c r="H72" s="295"/>
      <c r="I72" s="293"/>
      <c r="J72" s="295"/>
    </row>
    <row r="73" spans="1:10" s="292" customFormat="1" x14ac:dyDescent="0.2">
      <c r="A73" s="293"/>
      <c r="B73" s="294"/>
      <c r="C73" s="293"/>
      <c r="D73" s="293"/>
      <c r="E73" s="293"/>
      <c r="F73" s="295"/>
      <c r="G73" s="293"/>
      <c r="H73" s="496"/>
      <c r="I73" s="496"/>
      <c r="J73" s="295"/>
    </row>
    <row r="74" spans="1:10" s="292" customFormat="1" ht="15" thickBot="1" x14ac:dyDescent="0.25">
      <c r="A74" s="296"/>
      <c r="B74" s="297"/>
      <c r="C74" s="296"/>
      <c r="D74" s="296"/>
      <c r="E74" s="296"/>
      <c r="F74" s="296"/>
      <c r="G74" s="296"/>
      <c r="H74" s="298"/>
      <c r="I74" s="296"/>
      <c r="J74" s="299"/>
    </row>
    <row r="75" spans="1:10" ht="15" thickTop="1" x14ac:dyDescent="0.2">
      <c r="A75" s="300"/>
      <c r="B75" s="301"/>
      <c r="C75" s="300"/>
      <c r="D75" s="300"/>
      <c r="E75" s="300"/>
      <c r="F75" s="300"/>
      <c r="G75" s="300"/>
      <c r="H75" s="300"/>
      <c r="I75" s="300"/>
      <c r="J75" s="300"/>
    </row>
    <row r="76" spans="1:10" ht="15" x14ac:dyDescent="0.2">
      <c r="A76" s="281" t="s">
        <v>341</v>
      </c>
      <c r="B76" s="282" t="s">
        <v>194</v>
      </c>
      <c r="C76" s="281" t="s">
        <v>195</v>
      </c>
      <c r="D76" s="281" t="s">
        <v>196</v>
      </c>
      <c r="E76" s="498" t="s">
        <v>252</v>
      </c>
      <c r="F76" s="498"/>
      <c r="G76" s="282" t="s">
        <v>197</v>
      </c>
      <c r="H76" s="283" t="s">
        <v>198</v>
      </c>
      <c r="I76" s="283" t="s">
        <v>199</v>
      </c>
      <c r="J76" s="283" t="s">
        <v>253</v>
      </c>
    </row>
    <row r="77" spans="1:10" ht="25.5" x14ac:dyDescent="0.2">
      <c r="A77" s="284" t="s">
        <v>254</v>
      </c>
      <c r="B77" s="285" t="s">
        <v>140</v>
      </c>
      <c r="C77" s="284" t="s">
        <v>120</v>
      </c>
      <c r="D77" s="284" t="s">
        <v>342</v>
      </c>
      <c r="E77" s="499" t="s">
        <v>268</v>
      </c>
      <c r="F77" s="499"/>
      <c r="G77" s="285" t="s">
        <v>142</v>
      </c>
      <c r="H77" s="286">
        <v>1</v>
      </c>
      <c r="I77" s="287">
        <f>TRUNC(SUM(J78:J83),2)</f>
        <v>0</v>
      </c>
      <c r="J77" s="287">
        <f>TRUNC(SUM(J78:J83),2)</f>
        <v>0</v>
      </c>
    </row>
    <row r="78" spans="1:10" s="292" customFormat="1" ht="25.5" x14ac:dyDescent="0.2">
      <c r="A78" s="288" t="s">
        <v>261</v>
      </c>
      <c r="B78" s="289" t="s">
        <v>266</v>
      </c>
      <c r="C78" s="288" t="s">
        <v>125</v>
      </c>
      <c r="D78" s="288" t="s">
        <v>267</v>
      </c>
      <c r="E78" s="497" t="s">
        <v>268</v>
      </c>
      <c r="F78" s="497"/>
      <c r="G78" s="289" t="s">
        <v>269</v>
      </c>
      <c r="H78" s="290">
        <v>0.55000000000000004</v>
      </c>
      <c r="I78" s="291"/>
      <c r="J78" s="291">
        <f t="shared" ref="J78:J83" si="5">TRUNC((I78*H78),2)</f>
        <v>0</v>
      </c>
    </row>
    <row r="79" spans="1:10" s="292" customFormat="1" ht="25.5" x14ac:dyDescent="0.2">
      <c r="A79" s="288" t="s">
        <v>261</v>
      </c>
      <c r="B79" s="289" t="s">
        <v>343</v>
      </c>
      <c r="C79" s="288" t="s">
        <v>125</v>
      </c>
      <c r="D79" s="288" t="s">
        <v>344</v>
      </c>
      <c r="E79" s="497" t="s">
        <v>268</v>
      </c>
      <c r="F79" s="497"/>
      <c r="G79" s="289" t="s">
        <v>269</v>
      </c>
      <c r="H79" s="290">
        <v>0.55000000000000004</v>
      </c>
      <c r="I79" s="291"/>
      <c r="J79" s="291">
        <f t="shared" si="5"/>
        <v>0</v>
      </c>
    </row>
    <row r="80" spans="1:10" s="292" customFormat="1" ht="25.5" x14ac:dyDescent="0.2">
      <c r="A80" s="288" t="s">
        <v>261</v>
      </c>
      <c r="B80" s="289" t="s">
        <v>345</v>
      </c>
      <c r="C80" s="288" t="s">
        <v>125</v>
      </c>
      <c r="D80" s="288" t="s">
        <v>346</v>
      </c>
      <c r="E80" s="497" t="s">
        <v>347</v>
      </c>
      <c r="F80" s="497"/>
      <c r="G80" s="289" t="s">
        <v>127</v>
      </c>
      <c r="H80" s="290">
        <v>3.11</v>
      </c>
      <c r="I80" s="291"/>
      <c r="J80" s="291">
        <f t="shared" si="5"/>
        <v>0</v>
      </c>
    </row>
    <row r="81" spans="1:10" s="292" customFormat="1" ht="25.5" x14ac:dyDescent="0.2">
      <c r="A81" s="288" t="s">
        <v>256</v>
      </c>
      <c r="B81" s="289" t="s">
        <v>275</v>
      </c>
      <c r="C81" s="288" t="s">
        <v>125</v>
      </c>
      <c r="D81" s="288" t="s">
        <v>276</v>
      </c>
      <c r="E81" s="497" t="s">
        <v>274</v>
      </c>
      <c r="F81" s="497"/>
      <c r="G81" s="289" t="s">
        <v>277</v>
      </c>
      <c r="H81" s="290">
        <v>5.83</v>
      </c>
      <c r="I81" s="291"/>
      <c r="J81" s="291">
        <f t="shared" si="5"/>
        <v>0</v>
      </c>
    </row>
    <row r="82" spans="1:10" s="292" customFormat="1" ht="25.5" x14ac:dyDescent="0.2">
      <c r="A82" s="288" t="s">
        <v>256</v>
      </c>
      <c r="B82" s="289" t="s">
        <v>348</v>
      </c>
      <c r="C82" s="288" t="s">
        <v>125</v>
      </c>
      <c r="D82" s="288" t="s">
        <v>349</v>
      </c>
      <c r="E82" s="497" t="s">
        <v>274</v>
      </c>
      <c r="F82" s="497"/>
      <c r="G82" s="289" t="s">
        <v>277</v>
      </c>
      <c r="H82" s="290">
        <v>2.6</v>
      </c>
      <c r="I82" s="291"/>
      <c r="J82" s="291">
        <f t="shared" si="5"/>
        <v>0</v>
      </c>
    </row>
    <row r="83" spans="1:10" s="292" customFormat="1" x14ac:dyDescent="0.2">
      <c r="A83" s="288" t="s">
        <v>256</v>
      </c>
      <c r="B83" s="289" t="s">
        <v>350</v>
      </c>
      <c r="C83" s="288" t="s">
        <v>125</v>
      </c>
      <c r="D83" s="288" t="s">
        <v>351</v>
      </c>
      <c r="E83" s="497" t="s">
        <v>274</v>
      </c>
      <c r="F83" s="497"/>
      <c r="G83" s="289" t="s">
        <v>280</v>
      </c>
      <c r="H83" s="290">
        <v>0.02</v>
      </c>
      <c r="I83" s="291"/>
      <c r="J83" s="291">
        <f t="shared" si="5"/>
        <v>0</v>
      </c>
    </row>
    <row r="84" spans="1:10" s="292" customFormat="1" x14ac:dyDescent="0.2">
      <c r="A84" s="293"/>
      <c r="B84" s="294"/>
      <c r="C84" s="293"/>
      <c r="D84" s="293"/>
      <c r="E84" s="293"/>
      <c r="F84" s="295"/>
      <c r="G84" s="293"/>
      <c r="H84" s="295"/>
      <c r="I84" s="293"/>
      <c r="J84" s="295"/>
    </row>
    <row r="85" spans="1:10" s="292" customFormat="1" x14ac:dyDescent="0.2">
      <c r="A85" s="293"/>
      <c r="B85" s="294"/>
      <c r="C85" s="293"/>
      <c r="D85" s="293"/>
      <c r="E85" s="293"/>
      <c r="F85" s="295"/>
      <c r="G85" s="293"/>
      <c r="H85" s="496"/>
      <c r="I85" s="496"/>
      <c r="J85" s="295"/>
    </row>
    <row r="86" spans="1:10" s="292" customFormat="1" ht="15" thickBot="1" x14ac:dyDescent="0.25">
      <c r="A86" s="296"/>
      <c r="B86" s="297"/>
      <c r="C86" s="296"/>
      <c r="D86" s="296"/>
      <c r="E86" s="296"/>
      <c r="F86" s="296"/>
      <c r="G86" s="296"/>
      <c r="H86" s="298"/>
      <c r="I86" s="296"/>
      <c r="J86" s="299"/>
    </row>
    <row r="87" spans="1:10" ht="15" thickTop="1" x14ac:dyDescent="0.2">
      <c r="A87" s="300"/>
      <c r="B87" s="301"/>
      <c r="C87" s="300"/>
      <c r="D87" s="300"/>
      <c r="E87" s="300"/>
      <c r="F87" s="300"/>
      <c r="G87" s="300"/>
      <c r="H87" s="300"/>
      <c r="I87" s="300"/>
      <c r="J87" s="300"/>
    </row>
    <row r="88" spans="1:10" ht="15" x14ac:dyDescent="0.2">
      <c r="A88" s="281" t="s">
        <v>352</v>
      </c>
      <c r="B88" s="282" t="s">
        <v>194</v>
      </c>
      <c r="C88" s="281" t="s">
        <v>195</v>
      </c>
      <c r="D88" s="281" t="s">
        <v>196</v>
      </c>
      <c r="E88" s="498" t="s">
        <v>252</v>
      </c>
      <c r="F88" s="498"/>
      <c r="G88" s="282" t="s">
        <v>197</v>
      </c>
      <c r="H88" s="283" t="s">
        <v>198</v>
      </c>
      <c r="I88" s="283" t="s">
        <v>199</v>
      </c>
      <c r="J88" s="283" t="s">
        <v>253</v>
      </c>
    </row>
    <row r="89" spans="1:10" ht="25.5" x14ac:dyDescent="0.2">
      <c r="A89" s="284" t="s">
        <v>254</v>
      </c>
      <c r="B89" s="285" t="s">
        <v>144</v>
      </c>
      <c r="C89" s="284" t="s">
        <v>120</v>
      </c>
      <c r="D89" s="284" t="s">
        <v>145</v>
      </c>
      <c r="E89" s="499" t="s">
        <v>260</v>
      </c>
      <c r="F89" s="499"/>
      <c r="G89" s="285" t="s">
        <v>142</v>
      </c>
      <c r="H89" s="286">
        <v>1</v>
      </c>
      <c r="I89" s="287">
        <f>TRUNC(SUM(J90:J97),2)</f>
        <v>0</v>
      </c>
      <c r="J89" s="287">
        <f>TRUNC(SUM(J90:J97),2)</f>
        <v>0</v>
      </c>
    </row>
    <row r="90" spans="1:10" s="292" customFormat="1" ht="25.5" x14ac:dyDescent="0.2">
      <c r="A90" s="288" t="s">
        <v>261</v>
      </c>
      <c r="B90" s="289" t="s">
        <v>266</v>
      </c>
      <c r="C90" s="288" t="s">
        <v>125</v>
      </c>
      <c r="D90" s="288" t="s">
        <v>267</v>
      </c>
      <c r="E90" s="497" t="s">
        <v>268</v>
      </c>
      <c r="F90" s="497"/>
      <c r="G90" s="289" t="s">
        <v>269</v>
      </c>
      <c r="H90" s="290">
        <v>0.45</v>
      </c>
      <c r="I90" s="291"/>
      <c r="J90" s="291">
        <f>TRUNC((I90*H90),2)</f>
        <v>0</v>
      </c>
    </row>
    <row r="91" spans="1:10" s="292" customFormat="1" ht="25.5" x14ac:dyDescent="0.2">
      <c r="A91" s="288" t="s">
        <v>261</v>
      </c>
      <c r="B91" s="289" t="s">
        <v>343</v>
      </c>
      <c r="C91" s="288" t="s">
        <v>125</v>
      </c>
      <c r="D91" s="288" t="s">
        <v>344</v>
      </c>
      <c r="E91" s="497" t="s">
        <v>268</v>
      </c>
      <c r="F91" s="497"/>
      <c r="G91" s="289" t="s">
        <v>269</v>
      </c>
      <c r="H91" s="290">
        <v>0.53</v>
      </c>
      <c r="I91" s="291"/>
      <c r="J91" s="291">
        <f t="shared" ref="J91:J97" si="6">TRUNC((I91*H91),2)</f>
        <v>0</v>
      </c>
    </row>
    <row r="92" spans="1:10" s="292" customFormat="1" ht="25.5" x14ac:dyDescent="0.2">
      <c r="A92" s="288" t="s">
        <v>261</v>
      </c>
      <c r="B92" s="289" t="s">
        <v>353</v>
      </c>
      <c r="C92" s="288" t="s">
        <v>125</v>
      </c>
      <c r="D92" s="288" t="s">
        <v>354</v>
      </c>
      <c r="E92" s="497" t="s">
        <v>268</v>
      </c>
      <c r="F92" s="497"/>
      <c r="G92" s="289" t="s">
        <v>269</v>
      </c>
      <c r="H92" s="290">
        <v>1.05</v>
      </c>
      <c r="I92" s="291"/>
      <c r="J92" s="291">
        <f t="shared" si="6"/>
        <v>0</v>
      </c>
    </row>
    <row r="93" spans="1:10" s="292" customFormat="1" ht="25.5" x14ac:dyDescent="0.2">
      <c r="A93" s="288" t="s">
        <v>256</v>
      </c>
      <c r="B93" s="289" t="s">
        <v>275</v>
      </c>
      <c r="C93" s="288" t="s">
        <v>125</v>
      </c>
      <c r="D93" s="288" t="s">
        <v>276</v>
      </c>
      <c r="E93" s="497" t="s">
        <v>274</v>
      </c>
      <c r="F93" s="497"/>
      <c r="G93" s="289" t="s">
        <v>277</v>
      </c>
      <c r="H93" s="290">
        <v>4.2</v>
      </c>
      <c r="I93" s="291"/>
      <c r="J93" s="291">
        <f t="shared" si="6"/>
        <v>0</v>
      </c>
    </row>
    <row r="94" spans="1:10" s="292" customFormat="1" ht="25.5" x14ac:dyDescent="0.2">
      <c r="A94" s="288" t="s">
        <v>256</v>
      </c>
      <c r="B94" s="289" t="s">
        <v>355</v>
      </c>
      <c r="C94" s="288" t="s">
        <v>125</v>
      </c>
      <c r="D94" s="288" t="s">
        <v>356</v>
      </c>
      <c r="E94" s="497" t="s">
        <v>274</v>
      </c>
      <c r="F94" s="497"/>
      <c r="G94" s="289" t="s">
        <v>277</v>
      </c>
      <c r="H94" s="290">
        <v>3.6</v>
      </c>
      <c r="I94" s="291"/>
      <c r="J94" s="291">
        <f t="shared" si="6"/>
        <v>0</v>
      </c>
    </row>
    <row r="95" spans="1:10" s="292" customFormat="1" x14ac:dyDescent="0.2">
      <c r="A95" s="288" t="s">
        <v>256</v>
      </c>
      <c r="B95" s="289" t="s">
        <v>357</v>
      </c>
      <c r="C95" s="288" t="s">
        <v>125</v>
      </c>
      <c r="D95" s="288" t="s">
        <v>358</v>
      </c>
      <c r="E95" s="497" t="s">
        <v>274</v>
      </c>
      <c r="F95" s="497"/>
      <c r="G95" s="289" t="s">
        <v>280</v>
      </c>
      <c r="H95" s="290">
        <v>0.15</v>
      </c>
      <c r="I95" s="291"/>
      <c r="J95" s="291">
        <f t="shared" si="6"/>
        <v>0</v>
      </c>
    </row>
    <row r="96" spans="1:10" s="292" customFormat="1" x14ac:dyDescent="0.2">
      <c r="A96" s="288" t="s">
        <v>256</v>
      </c>
      <c r="B96" s="289" t="s">
        <v>359</v>
      </c>
      <c r="C96" s="288" t="s">
        <v>125</v>
      </c>
      <c r="D96" s="288" t="s">
        <v>360</v>
      </c>
      <c r="E96" s="497" t="s">
        <v>274</v>
      </c>
      <c r="F96" s="497"/>
      <c r="G96" s="289" t="s">
        <v>361</v>
      </c>
      <c r="H96" s="290">
        <v>0.55000000000000004</v>
      </c>
      <c r="I96" s="291"/>
      <c r="J96" s="291">
        <f t="shared" si="6"/>
        <v>0</v>
      </c>
    </row>
    <row r="97" spans="1:10" s="292" customFormat="1" x14ac:dyDescent="0.2">
      <c r="A97" s="288" t="s">
        <v>256</v>
      </c>
      <c r="B97" s="289" t="s">
        <v>362</v>
      </c>
      <c r="C97" s="288" t="s">
        <v>125</v>
      </c>
      <c r="D97" s="288" t="s">
        <v>363</v>
      </c>
      <c r="E97" s="497" t="s">
        <v>274</v>
      </c>
      <c r="F97" s="497"/>
      <c r="G97" s="289" t="s">
        <v>280</v>
      </c>
      <c r="H97" s="290">
        <v>8.5</v>
      </c>
      <c r="I97" s="291"/>
      <c r="J97" s="291">
        <f t="shared" si="6"/>
        <v>0</v>
      </c>
    </row>
    <row r="98" spans="1:10" s="292" customFormat="1" x14ac:dyDescent="0.2">
      <c r="A98" s="293"/>
      <c r="B98" s="294"/>
      <c r="C98" s="293"/>
      <c r="D98" s="293"/>
      <c r="E98" s="293"/>
      <c r="F98" s="295"/>
      <c r="G98" s="293"/>
      <c r="H98" s="295"/>
      <c r="I98" s="293"/>
      <c r="J98" s="295"/>
    </row>
    <row r="99" spans="1:10" s="292" customFormat="1" ht="15" thickBot="1" x14ac:dyDescent="0.25">
      <c r="A99" s="293"/>
      <c r="B99" s="294"/>
      <c r="C99" s="293"/>
      <c r="D99" s="293"/>
      <c r="E99" s="293"/>
      <c r="F99" s="295"/>
      <c r="G99" s="293"/>
      <c r="H99" s="496"/>
      <c r="I99" s="496"/>
      <c r="J99" s="295"/>
    </row>
    <row r="100" spans="1:10" ht="15" thickTop="1" x14ac:dyDescent="0.2">
      <c r="A100" s="300"/>
      <c r="B100" s="301"/>
      <c r="C100" s="300"/>
      <c r="D100" s="300"/>
      <c r="E100" s="300"/>
      <c r="F100" s="300"/>
      <c r="G100" s="300"/>
      <c r="H100" s="300"/>
      <c r="I100" s="300"/>
      <c r="J100" s="300"/>
    </row>
    <row r="101" spans="1:10" ht="15" x14ac:dyDescent="0.2">
      <c r="A101" s="281" t="s">
        <v>364</v>
      </c>
      <c r="B101" s="282" t="s">
        <v>194</v>
      </c>
      <c r="C101" s="281" t="s">
        <v>195</v>
      </c>
      <c r="D101" s="281" t="s">
        <v>196</v>
      </c>
      <c r="E101" s="498" t="s">
        <v>252</v>
      </c>
      <c r="F101" s="498"/>
      <c r="G101" s="282" t="s">
        <v>197</v>
      </c>
      <c r="H101" s="283" t="s">
        <v>198</v>
      </c>
      <c r="I101" s="283" t="s">
        <v>199</v>
      </c>
      <c r="J101" s="283" t="s">
        <v>253</v>
      </c>
    </row>
    <row r="102" spans="1:10" ht="38.25" x14ac:dyDescent="0.2">
      <c r="A102" s="284" t="s">
        <v>254</v>
      </c>
      <c r="B102" s="285" t="s">
        <v>147</v>
      </c>
      <c r="C102" s="284" t="s">
        <v>120</v>
      </c>
      <c r="D102" s="284" t="s">
        <v>148</v>
      </c>
      <c r="E102" s="499" t="s">
        <v>268</v>
      </c>
      <c r="F102" s="499"/>
      <c r="G102" s="285" t="s">
        <v>365</v>
      </c>
      <c r="H102" s="286">
        <v>1</v>
      </c>
      <c r="I102" s="287">
        <f>TRUNC(SUM(J103:J104),2)</f>
        <v>0</v>
      </c>
      <c r="J102" s="287">
        <f>TRUNC(SUM(J103:J104),2)</f>
        <v>0</v>
      </c>
    </row>
    <row r="103" spans="1:10" s="292" customFormat="1" ht="25.5" x14ac:dyDescent="0.2">
      <c r="A103" s="288" t="s">
        <v>261</v>
      </c>
      <c r="B103" s="289" t="s">
        <v>270</v>
      </c>
      <c r="C103" s="288" t="s">
        <v>125</v>
      </c>
      <c r="D103" s="288" t="s">
        <v>271</v>
      </c>
      <c r="E103" s="497" t="s">
        <v>268</v>
      </c>
      <c r="F103" s="497"/>
      <c r="G103" s="289" t="s">
        <v>269</v>
      </c>
      <c r="H103" s="290">
        <v>4</v>
      </c>
      <c r="I103" s="291"/>
      <c r="J103" s="291">
        <f>TRUNC((I103*H103),2)</f>
        <v>0</v>
      </c>
    </row>
    <row r="104" spans="1:10" s="292" customFormat="1" ht="30" customHeight="1" x14ac:dyDescent="0.2">
      <c r="A104" s="288" t="s">
        <v>256</v>
      </c>
      <c r="B104" s="289" t="s">
        <v>366</v>
      </c>
      <c r="C104" s="288" t="s">
        <v>120</v>
      </c>
      <c r="D104" s="288" t="s">
        <v>367</v>
      </c>
      <c r="E104" s="497" t="s">
        <v>368</v>
      </c>
      <c r="F104" s="497"/>
      <c r="G104" s="289" t="s">
        <v>365</v>
      </c>
      <c r="H104" s="290">
        <v>1</v>
      </c>
      <c r="I104" s="291"/>
      <c r="J104" s="291">
        <f>TRUNC((I104*H104),2)</f>
        <v>0</v>
      </c>
    </row>
    <row r="105" spans="1:10" s="292" customFormat="1" x14ac:dyDescent="0.2">
      <c r="A105" s="293"/>
      <c r="B105" s="294"/>
      <c r="C105" s="293"/>
      <c r="D105" s="293"/>
      <c r="E105" s="293"/>
      <c r="F105" s="295"/>
      <c r="G105" s="293"/>
      <c r="H105" s="295"/>
      <c r="I105" s="293"/>
      <c r="J105" s="295"/>
    </row>
    <row r="106" spans="1:10" s="292" customFormat="1" x14ac:dyDescent="0.2">
      <c r="A106" s="293"/>
      <c r="B106" s="294"/>
      <c r="C106" s="293"/>
      <c r="D106" s="293"/>
      <c r="E106" s="293"/>
      <c r="F106" s="295"/>
      <c r="G106" s="293"/>
      <c r="H106" s="496"/>
      <c r="I106" s="496"/>
      <c r="J106" s="295"/>
    </row>
    <row r="107" spans="1:10" s="292" customFormat="1" ht="15" thickBot="1" x14ac:dyDescent="0.25">
      <c r="A107" s="296"/>
      <c r="B107" s="297"/>
      <c r="C107" s="296"/>
      <c r="D107" s="296"/>
      <c r="E107" s="296"/>
      <c r="F107" s="296"/>
      <c r="G107" s="296"/>
      <c r="H107" s="298"/>
      <c r="I107" s="296"/>
      <c r="J107" s="299"/>
    </row>
    <row r="108" spans="1:10" ht="15" thickTop="1" x14ac:dyDescent="0.2">
      <c r="A108" s="300"/>
      <c r="B108" s="301"/>
      <c r="C108" s="300"/>
      <c r="D108" s="300"/>
      <c r="E108" s="300"/>
      <c r="F108" s="300"/>
      <c r="G108" s="300"/>
      <c r="H108" s="300"/>
      <c r="I108" s="300"/>
      <c r="J108" s="300"/>
    </row>
    <row r="109" spans="1:10" ht="15" x14ac:dyDescent="0.2">
      <c r="A109" s="281" t="s">
        <v>369</v>
      </c>
      <c r="B109" s="282" t="s">
        <v>194</v>
      </c>
      <c r="C109" s="281" t="s">
        <v>195</v>
      </c>
      <c r="D109" s="281" t="s">
        <v>196</v>
      </c>
      <c r="E109" s="498" t="s">
        <v>252</v>
      </c>
      <c r="F109" s="498"/>
      <c r="G109" s="282" t="s">
        <v>197</v>
      </c>
      <c r="H109" s="283" t="s">
        <v>198</v>
      </c>
      <c r="I109" s="283" t="s">
        <v>199</v>
      </c>
      <c r="J109" s="283" t="s">
        <v>253</v>
      </c>
    </row>
    <row r="110" spans="1:10" ht="25.5" x14ac:dyDescent="0.2">
      <c r="A110" s="284" t="s">
        <v>254</v>
      </c>
      <c r="B110" s="285" t="s">
        <v>151</v>
      </c>
      <c r="C110" s="284" t="s">
        <v>120</v>
      </c>
      <c r="D110" s="284" t="s">
        <v>152</v>
      </c>
      <c r="E110" s="499" t="s">
        <v>268</v>
      </c>
      <c r="F110" s="499"/>
      <c r="G110" s="285" t="s">
        <v>370</v>
      </c>
      <c r="H110" s="286">
        <v>1</v>
      </c>
      <c r="I110" s="287">
        <f>TRUNC(SUM(I111:I111),2)</f>
        <v>0</v>
      </c>
      <c r="J110" s="287">
        <f>TRUNC(SUM(J111:J111),2)</f>
        <v>0</v>
      </c>
    </row>
    <row r="111" spans="1:10" s="292" customFormat="1" ht="25.5" x14ac:dyDescent="0.2">
      <c r="A111" s="288" t="s">
        <v>256</v>
      </c>
      <c r="B111" s="289" t="s">
        <v>371</v>
      </c>
      <c r="C111" s="288" t="s">
        <v>120</v>
      </c>
      <c r="D111" s="288" t="s">
        <v>372</v>
      </c>
      <c r="E111" s="497" t="s">
        <v>368</v>
      </c>
      <c r="F111" s="497"/>
      <c r="G111" s="289" t="s">
        <v>370</v>
      </c>
      <c r="H111" s="290">
        <v>1</v>
      </c>
      <c r="I111" s="291"/>
      <c r="J111" s="291">
        <f>TRUNC((I111*H111),2)</f>
        <v>0</v>
      </c>
    </row>
    <row r="112" spans="1:10" s="292" customFormat="1" ht="15" thickBot="1" x14ac:dyDescent="0.25">
      <c r="A112" s="304"/>
      <c r="B112" s="305"/>
      <c r="C112" s="304"/>
      <c r="D112" s="304"/>
      <c r="E112" s="304"/>
      <c r="F112" s="304"/>
      <c r="G112" s="305"/>
      <c r="H112" s="331"/>
      <c r="I112" s="307" t="s">
        <v>373</v>
      </c>
      <c r="J112" s="307"/>
    </row>
    <row r="113" spans="1:10" s="292" customFormat="1" ht="15" thickTop="1" x14ac:dyDescent="0.2">
      <c r="A113" s="300"/>
      <c r="B113" s="301"/>
      <c r="C113" s="300"/>
      <c r="D113" s="300"/>
      <c r="E113" s="300"/>
      <c r="F113" s="300"/>
      <c r="G113" s="300"/>
      <c r="H113" s="300"/>
      <c r="I113" s="300"/>
      <c r="J113" s="300"/>
    </row>
    <row r="114" spans="1:10" s="292" customFormat="1" ht="15" x14ac:dyDescent="0.2">
      <c r="A114" s="281" t="s">
        <v>374</v>
      </c>
      <c r="B114" s="282" t="s">
        <v>194</v>
      </c>
      <c r="C114" s="281" t="s">
        <v>195</v>
      </c>
      <c r="D114" s="281" t="s">
        <v>196</v>
      </c>
      <c r="E114" s="498" t="s">
        <v>252</v>
      </c>
      <c r="F114" s="498"/>
      <c r="G114" s="282" t="s">
        <v>197</v>
      </c>
      <c r="H114" s="283" t="s">
        <v>198</v>
      </c>
      <c r="I114" s="283" t="s">
        <v>199</v>
      </c>
      <c r="J114" s="283" t="s">
        <v>253</v>
      </c>
    </row>
    <row r="115" spans="1:10" s="292" customFormat="1" x14ac:dyDescent="0.2">
      <c r="A115" s="332" t="s">
        <v>254</v>
      </c>
      <c r="B115" s="333" t="s">
        <v>154</v>
      </c>
      <c r="C115" s="284" t="s">
        <v>120</v>
      </c>
      <c r="D115" s="332" t="s">
        <v>155</v>
      </c>
      <c r="E115" s="518"/>
      <c r="F115" s="518"/>
      <c r="G115" s="333" t="s">
        <v>156</v>
      </c>
      <c r="H115" s="334">
        <v>1</v>
      </c>
      <c r="I115" s="287">
        <f>TRUNC(SUM(J116:J119),2)</f>
        <v>0</v>
      </c>
      <c r="J115" s="287">
        <f>TRUNC(SUM(J116:J119),2)</f>
        <v>0</v>
      </c>
    </row>
    <row r="116" spans="1:10" s="338" customFormat="1" x14ac:dyDescent="0.2">
      <c r="A116" s="335" t="s">
        <v>375</v>
      </c>
      <c r="B116" s="273">
        <v>88253</v>
      </c>
      <c r="C116" s="335" t="s">
        <v>125</v>
      </c>
      <c r="D116" s="335" t="s">
        <v>376</v>
      </c>
      <c r="E116" s="516" t="s">
        <v>268</v>
      </c>
      <c r="F116" s="516"/>
      <c r="G116" s="336" t="s">
        <v>269</v>
      </c>
      <c r="H116" s="337">
        <v>11.54</v>
      </c>
      <c r="I116" s="337"/>
      <c r="J116" s="291">
        <f>TRUNC((I116*H116),2)</f>
        <v>0</v>
      </c>
    </row>
    <row r="117" spans="1:10" s="338" customFormat="1" x14ac:dyDescent="0.2">
      <c r="A117" s="335" t="s">
        <v>375</v>
      </c>
      <c r="B117" s="273">
        <v>90781</v>
      </c>
      <c r="C117" s="335" t="s">
        <v>125</v>
      </c>
      <c r="D117" s="335" t="s">
        <v>377</v>
      </c>
      <c r="E117" s="516" t="s">
        <v>268</v>
      </c>
      <c r="F117" s="516"/>
      <c r="G117" s="336" t="s">
        <v>269</v>
      </c>
      <c r="H117" s="337">
        <v>26.6</v>
      </c>
      <c r="I117" s="337"/>
      <c r="J117" s="291">
        <f>TRUNC((I117*H117),2)</f>
        <v>0</v>
      </c>
    </row>
    <row r="118" spans="1:10" s="338" customFormat="1" ht="24" x14ac:dyDescent="0.2">
      <c r="A118" s="335" t="s">
        <v>375</v>
      </c>
      <c r="B118" s="273">
        <v>13300</v>
      </c>
      <c r="C118" s="335" t="s">
        <v>378</v>
      </c>
      <c r="D118" s="335" t="s">
        <v>379</v>
      </c>
      <c r="E118" s="517" t="s">
        <v>380</v>
      </c>
      <c r="F118" s="517"/>
      <c r="G118" s="336" t="s">
        <v>269</v>
      </c>
      <c r="H118" s="337">
        <v>30.04</v>
      </c>
      <c r="I118" s="337"/>
      <c r="J118" s="291">
        <f>TRUNC((I118*H118),2)</f>
        <v>0</v>
      </c>
    </row>
    <row r="119" spans="1:10" s="338" customFormat="1" x14ac:dyDescent="0.2">
      <c r="A119" s="335" t="s">
        <v>381</v>
      </c>
      <c r="B119" s="336">
        <v>7252</v>
      </c>
      <c r="C119" s="335" t="s">
        <v>125</v>
      </c>
      <c r="D119" s="335" t="s">
        <v>382</v>
      </c>
      <c r="E119" s="517" t="s">
        <v>274</v>
      </c>
      <c r="F119" s="517"/>
      <c r="G119" s="336" t="s">
        <v>269</v>
      </c>
      <c r="H119" s="337">
        <v>2.25</v>
      </c>
      <c r="I119" s="337"/>
      <c r="J119" s="291">
        <f>TRUNC((I119*H119),2)</f>
        <v>0</v>
      </c>
    </row>
    <row r="120" spans="1:10" s="338" customFormat="1" ht="15" thickBot="1" x14ac:dyDescent="0.25">
      <c r="A120" s="339"/>
      <c r="B120" s="340"/>
      <c r="D120" s="339"/>
      <c r="E120" s="339"/>
      <c r="F120" s="339"/>
      <c r="G120" s="340"/>
      <c r="H120" s="341"/>
      <c r="I120" s="342"/>
      <c r="J120" s="342"/>
    </row>
    <row r="121" spans="1:10" s="292" customFormat="1" ht="15" thickTop="1" x14ac:dyDescent="0.2">
      <c r="A121" s="300"/>
      <c r="B121" s="301"/>
      <c r="C121" s="300"/>
      <c r="D121" s="300"/>
      <c r="E121" s="300"/>
      <c r="F121" s="300"/>
      <c r="G121" s="300"/>
      <c r="H121" s="300"/>
      <c r="I121" s="300"/>
      <c r="J121" s="300"/>
    </row>
    <row r="122" spans="1:10" s="292" customFormat="1" ht="15" x14ac:dyDescent="0.2">
      <c r="A122" s="343" t="s">
        <v>383</v>
      </c>
      <c r="B122" s="344" t="s">
        <v>194</v>
      </c>
      <c r="C122" s="343" t="s">
        <v>195</v>
      </c>
      <c r="D122" s="343" t="s">
        <v>196</v>
      </c>
      <c r="E122" s="515" t="s">
        <v>252</v>
      </c>
      <c r="F122" s="515"/>
      <c r="G122" s="344" t="s">
        <v>197</v>
      </c>
      <c r="H122" s="345" t="s">
        <v>198</v>
      </c>
      <c r="I122" s="345" t="s">
        <v>199</v>
      </c>
      <c r="J122" s="345" t="s">
        <v>253</v>
      </c>
    </row>
    <row r="123" spans="1:10" s="350" customFormat="1" ht="38.25" x14ac:dyDescent="0.2">
      <c r="A123" s="346" t="s">
        <v>254</v>
      </c>
      <c r="B123" s="347">
        <v>100998</v>
      </c>
      <c r="C123" s="346" t="s">
        <v>125</v>
      </c>
      <c r="D123" s="346" t="s">
        <v>384</v>
      </c>
      <c r="E123" s="511" t="s">
        <v>385</v>
      </c>
      <c r="F123" s="511"/>
      <c r="G123" s="347" t="s">
        <v>149</v>
      </c>
      <c r="H123" s="348">
        <v>1</v>
      </c>
      <c r="I123" s="349">
        <f>TRUNC(SUM(J124:J127),2)</f>
        <v>0</v>
      </c>
      <c r="J123" s="349">
        <f>TRUNC(SUM(J124:J127),2)</f>
        <v>0</v>
      </c>
    </row>
    <row r="124" spans="1:10" s="338" customFormat="1" ht="51.75" customHeight="1" x14ac:dyDescent="0.2">
      <c r="A124" s="351" t="s">
        <v>261</v>
      </c>
      <c r="B124" s="352">
        <v>5680</v>
      </c>
      <c r="C124" s="353" t="s">
        <v>125</v>
      </c>
      <c r="D124" s="354" t="s">
        <v>386</v>
      </c>
      <c r="E124" s="513" t="s">
        <v>387</v>
      </c>
      <c r="F124" s="513"/>
      <c r="G124" s="352" t="s">
        <v>388</v>
      </c>
      <c r="H124" s="355">
        <v>5.5999999999999999E-3</v>
      </c>
      <c r="I124" s="355"/>
      <c r="J124" s="355">
        <f>H124*I124</f>
        <v>0</v>
      </c>
    </row>
    <row r="125" spans="1:10" s="338" customFormat="1" ht="51.75" customHeight="1" x14ac:dyDescent="0.2">
      <c r="A125" s="351" t="s">
        <v>261</v>
      </c>
      <c r="B125" s="352">
        <v>5681</v>
      </c>
      <c r="C125" s="353" t="s">
        <v>125</v>
      </c>
      <c r="D125" s="354" t="s">
        <v>389</v>
      </c>
      <c r="E125" s="513" t="s">
        <v>387</v>
      </c>
      <c r="F125" s="513"/>
      <c r="G125" s="352" t="s">
        <v>390</v>
      </c>
      <c r="H125" s="355">
        <v>7.0000000000000001E-3</v>
      </c>
      <c r="I125" s="355"/>
      <c r="J125" s="355">
        <f>H125*I125</f>
        <v>0</v>
      </c>
    </row>
    <row r="126" spans="1:10" s="338" customFormat="1" ht="39" customHeight="1" x14ac:dyDescent="0.2">
      <c r="A126" s="351" t="s">
        <v>261</v>
      </c>
      <c r="B126" s="356">
        <v>91386</v>
      </c>
      <c r="C126" s="353" t="s">
        <v>125</v>
      </c>
      <c r="D126" s="354" t="s">
        <v>391</v>
      </c>
      <c r="E126" s="513" t="s">
        <v>387</v>
      </c>
      <c r="F126" s="513"/>
      <c r="G126" s="357" t="s">
        <v>388</v>
      </c>
      <c r="H126" s="355">
        <v>1.32E-2</v>
      </c>
      <c r="I126" s="355"/>
      <c r="J126" s="355">
        <f>H126*I126</f>
        <v>0</v>
      </c>
    </row>
    <row r="127" spans="1:10" s="292" customFormat="1" ht="38.25" customHeight="1" x14ac:dyDescent="0.2">
      <c r="A127" s="351" t="s">
        <v>261</v>
      </c>
      <c r="B127" s="356">
        <v>91387</v>
      </c>
      <c r="C127" s="353" t="s">
        <v>125</v>
      </c>
      <c r="D127" s="354" t="s">
        <v>392</v>
      </c>
      <c r="E127" s="513" t="s">
        <v>387</v>
      </c>
      <c r="F127" s="513"/>
      <c r="G127" s="357" t="s">
        <v>390</v>
      </c>
      <c r="H127" s="355">
        <v>9.1999999999999998E-3</v>
      </c>
      <c r="I127" s="355"/>
      <c r="J127" s="355">
        <f>H127*I127</f>
        <v>0</v>
      </c>
    </row>
    <row r="128" spans="1:10" s="292" customFormat="1" x14ac:dyDescent="0.2">
      <c r="A128" s="358"/>
      <c r="B128" s="356"/>
      <c r="C128" s="359"/>
      <c r="D128" s="354"/>
      <c r="E128" s="357"/>
      <c r="F128" s="357"/>
      <c r="G128" s="357"/>
      <c r="H128" s="355"/>
      <c r="I128" s="355"/>
      <c r="J128" s="355"/>
    </row>
    <row r="129" spans="1:10" s="338" customFormat="1" ht="15" thickBot="1" x14ac:dyDescent="0.25">
      <c r="A129" s="360"/>
      <c r="B129" s="361"/>
      <c r="C129" s="360"/>
      <c r="D129" s="360"/>
      <c r="E129" s="514"/>
      <c r="F129" s="514"/>
      <c r="G129" s="361"/>
      <c r="H129" s="362"/>
      <c r="I129" s="362"/>
      <c r="J129" s="363"/>
    </row>
    <row r="130" spans="1:10" s="292" customFormat="1" ht="15" thickTop="1" x14ac:dyDescent="0.2">
      <c r="A130" s="300"/>
      <c r="B130" s="301"/>
      <c r="C130" s="300"/>
      <c r="D130" s="300"/>
      <c r="E130" s="300"/>
      <c r="F130" s="300"/>
      <c r="G130" s="300"/>
      <c r="H130" s="300"/>
      <c r="I130" s="300"/>
      <c r="J130" s="300"/>
    </row>
    <row r="131" spans="1:10" s="292" customFormat="1" ht="15" x14ac:dyDescent="0.2">
      <c r="A131" s="343" t="s">
        <v>393</v>
      </c>
      <c r="B131" s="344" t="s">
        <v>194</v>
      </c>
      <c r="C131" s="343" t="s">
        <v>195</v>
      </c>
      <c r="D131" s="343" t="s">
        <v>196</v>
      </c>
      <c r="E131" s="515" t="s">
        <v>252</v>
      </c>
      <c r="F131" s="515"/>
      <c r="G131" s="344" t="s">
        <v>197</v>
      </c>
      <c r="H131" s="345" t="s">
        <v>198</v>
      </c>
      <c r="I131" s="345" t="s">
        <v>199</v>
      </c>
      <c r="J131" s="345" t="s">
        <v>253</v>
      </c>
    </row>
    <row r="132" spans="1:10" s="292" customFormat="1" x14ac:dyDescent="0.2">
      <c r="A132" s="358"/>
      <c r="B132" s="356"/>
      <c r="C132" s="359"/>
      <c r="D132" s="354"/>
      <c r="E132" s="357"/>
      <c r="F132" s="357"/>
      <c r="G132" s="357"/>
      <c r="H132" s="355"/>
      <c r="I132" s="355"/>
      <c r="J132" s="355"/>
    </row>
    <row r="133" spans="1:10" x14ac:dyDescent="0.2">
      <c r="A133" s="284" t="s">
        <v>254</v>
      </c>
      <c r="B133" s="285">
        <v>5914389</v>
      </c>
      <c r="C133" s="284" t="s">
        <v>394</v>
      </c>
      <c r="D133" s="284" t="s">
        <v>395</v>
      </c>
      <c r="E133" s="511"/>
      <c r="F133" s="511"/>
      <c r="G133" s="347" t="s">
        <v>149</v>
      </c>
      <c r="H133" s="348">
        <v>1</v>
      </c>
      <c r="I133" s="349">
        <f>J133</f>
        <v>0</v>
      </c>
      <c r="J133" s="349">
        <f>J137</f>
        <v>0</v>
      </c>
    </row>
    <row r="134" spans="1:10" s="292" customFormat="1" ht="24.75" customHeight="1" x14ac:dyDescent="0.2">
      <c r="A134" s="364" t="s">
        <v>396</v>
      </c>
      <c r="B134" s="365" t="s">
        <v>194</v>
      </c>
      <c r="C134" s="365" t="s">
        <v>195</v>
      </c>
      <c r="D134" s="364" t="s">
        <v>397</v>
      </c>
      <c r="E134" s="366" t="s">
        <v>387</v>
      </c>
      <c r="F134" s="352" t="s">
        <v>388</v>
      </c>
      <c r="G134" s="355" t="s">
        <v>390</v>
      </c>
      <c r="H134" s="355" t="s">
        <v>398</v>
      </c>
      <c r="I134" s="355" t="s">
        <v>399</v>
      </c>
      <c r="J134" s="355"/>
    </row>
    <row r="135" spans="1:10" s="292" customFormat="1" x14ac:dyDescent="0.2">
      <c r="A135" s="288" t="s">
        <v>256</v>
      </c>
      <c r="B135" s="289" t="s">
        <v>400</v>
      </c>
      <c r="C135" s="288" t="s">
        <v>160</v>
      </c>
      <c r="D135" s="288" t="s">
        <v>401</v>
      </c>
      <c r="E135" s="290"/>
      <c r="F135" s="367"/>
      <c r="G135" s="367"/>
      <c r="H135" s="367">
        <v>0.01</v>
      </c>
      <c r="I135" s="367">
        <v>0.01</v>
      </c>
      <c r="J135" s="368">
        <f>TRUNC(H135*F135+I135*G135,2)</f>
        <v>0</v>
      </c>
    </row>
    <row r="136" spans="1:10" s="292" customFormat="1" ht="25.5" x14ac:dyDescent="0.2">
      <c r="A136" s="288"/>
      <c r="B136" s="289"/>
      <c r="C136" s="288"/>
      <c r="D136" s="288"/>
      <c r="E136" s="290"/>
      <c r="F136" s="291"/>
      <c r="G136" s="291" t="s">
        <v>402</v>
      </c>
      <c r="H136" s="369"/>
      <c r="I136" s="369">
        <v>0.01</v>
      </c>
    </row>
    <row r="137" spans="1:10" s="292" customFormat="1" x14ac:dyDescent="0.2">
      <c r="A137" s="354"/>
      <c r="B137" s="352"/>
      <c r="C137" s="354"/>
      <c r="D137" s="354"/>
      <c r="E137" s="354"/>
      <c r="F137" s="354"/>
      <c r="G137" s="352"/>
      <c r="H137" s="370"/>
      <c r="I137" s="371"/>
      <c r="J137" s="372">
        <f>TRUNC(J135/I136,2)</f>
        <v>0</v>
      </c>
    </row>
    <row r="138" spans="1:10" s="292" customFormat="1" ht="15" thickBot="1" x14ac:dyDescent="0.25">
      <c r="A138" s="296"/>
      <c r="B138" s="297"/>
      <c r="C138" s="296"/>
      <c r="D138" s="296"/>
      <c r="E138" s="296"/>
      <c r="F138" s="296"/>
      <c r="G138" s="296"/>
      <c r="H138" s="298"/>
      <c r="I138" s="296"/>
      <c r="J138" s="299"/>
    </row>
    <row r="139" spans="1:10" ht="15" thickTop="1" x14ac:dyDescent="0.2">
      <c r="A139" s="300"/>
      <c r="B139" s="301"/>
      <c r="C139" s="300"/>
      <c r="D139" s="300"/>
      <c r="E139" s="300"/>
      <c r="F139" s="300"/>
      <c r="G139" s="300"/>
      <c r="H139" s="300"/>
      <c r="I139" s="300"/>
      <c r="J139" s="300"/>
    </row>
    <row r="140" spans="1:10" x14ac:dyDescent="0.2">
      <c r="A140" s="373" t="s">
        <v>163</v>
      </c>
      <c r="B140" s="374"/>
      <c r="C140" s="373"/>
      <c r="D140" s="373" t="s">
        <v>164</v>
      </c>
      <c r="E140" s="373"/>
      <c r="F140" s="500"/>
      <c r="G140" s="500"/>
      <c r="H140" s="375"/>
      <c r="I140" s="373"/>
      <c r="J140" s="376"/>
    </row>
    <row r="141" spans="1:10" ht="15" x14ac:dyDescent="0.2">
      <c r="A141" s="281" t="s">
        <v>165</v>
      </c>
      <c r="B141" s="282" t="s">
        <v>194</v>
      </c>
      <c r="C141" s="281" t="s">
        <v>195</v>
      </c>
      <c r="D141" s="281" t="s">
        <v>196</v>
      </c>
      <c r="E141" s="498" t="s">
        <v>252</v>
      </c>
      <c r="F141" s="498"/>
      <c r="G141" s="282" t="s">
        <v>197</v>
      </c>
      <c r="H141" s="283" t="s">
        <v>198</v>
      </c>
      <c r="I141" s="283" t="s">
        <v>199</v>
      </c>
      <c r="J141" s="283" t="s">
        <v>253</v>
      </c>
    </row>
    <row r="142" spans="1:10" x14ac:dyDescent="0.2">
      <c r="A142" s="284" t="s">
        <v>254</v>
      </c>
      <c r="B142" s="285" t="s">
        <v>166</v>
      </c>
      <c r="C142" s="284" t="s">
        <v>120</v>
      </c>
      <c r="D142" s="284" t="s">
        <v>403</v>
      </c>
      <c r="E142" s="499" t="s">
        <v>295</v>
      </c>
      <c r="F142" s="499"/>
      <c r="G142" s="285" t="s">
        <v>404</v>
      </c>
      <c r="H142" s="309">
        <v>1</v>
      </c>
      <c r="I142" s="287">
        <f>TRUNC(SUM(J143:J147),2)</f>
        <v>0</v>
      </c>
      <c r="J142" s="287">
        <f>TRUNC(SUM(J143:J147),2)</f>
        <v>0</v>
      </c>
    </row>
    <row r="143" spans="1:10" s="292" customFormat="1" ht="25.5" customHeight="1" x14ac:dyDescent="0.2">
      <c r="A143" s="288" t="s">
        <v>261</v>
      </c>
      <c r="B143" s="367">
        <v>5914479</v>
      </c>
      <c r="C143" s="288" t="s">
        <v>405</v>
      </c>
      <c r="D143" s="288" t="s">
        <v>406</v>
      </c>
      <c r="E143" s="512" t="s">
        <v>407</v>
      </c>
      <c r="F143" s="512"/>
      <c r="G143" s="289" t="s">
        <v>408</v>
      </c>
      <c r="H143" s="377">
        <f>8*900</f>
        <v>7200</v>
      </c>
      <c r="I143" s="291"/>
      <c r="J143" s="291">
        <f>TRUNC((I143*H143),2)</f>
        <v>0</v>
      </c>
    </row>
    <row r="144" spans="1:10" s="292" customFormat="1" ht="25.5" x14ac:dyDescent="0.2">
      <c r="A144" s="293" t="s">
        <v>409</v>
      </c>
      <c r="B144" s="293" t="s">
        <v>410</v>
      </c>
      <c r="C144" s="288" t="s">
        <v>405</v>
      </c>
      <c r="D144" s="315" t="s">
        <v>411</v>
      </c>
      <c r="E144" s="505"/>
      <c r="F144" s="506"/>
      <c r="G144" s="289" t="s">
        <v>412</v>
      </c>
      <c r="H144" s="377">
        <f>3*75</f>
        <v>225</v>
      </c>
      <c r="I144" s="291"/>
      <c r="J144" s="291">
        <f>I144*H144</f>
        <v>0</v>
      </c>
    </row>
    <row r="145" spans="1:10" s="292" customFormat="1" ht="25.5" x14ac:dyDescent="0.2">
      <c r="A145" s="293" t="s">
        <v>409</v>
      </c>
      <c r="B145" s="293" t="s">
        <v>413</v>
      </c>
      <c r="C145" s="288" t="s">
        <v>405</v>
      </c>
      <c r="D145" s="315" t="s">
        <v>414</v>
      </c>
      <c r="E145" s="509"/>
      <c r="F145" s="510"/>
      <c r="G145" s="289" t="s">
        <v>415</v>
      </c>
      <c r="H145" s="377">
        <f>3*3</f>
        <v>9</v>
      </c>
      <c r="I145" s="291"/>
      <c r="J145" s="291">
        <f>I145*H145</f>
        <v>0</v>
      </c>
    </row>
    <row r="146" spans="1:10" s="292" customFormat="1" ht="25.5" x14ac:dyDescent="0.2">
      <c r="A146" s="293" t="s">
        <v>409</v>
      </c>
      <c r="B146" s="293" t="s">
        <v>416</v>
      </c>
      <c r="C146" s="288" t="s">
        <v>405</v>
      </c>
      <c r="D146" s="315" t="s">
        <v>417</v>
      </c>
      <c r="E146" s="509"/>
      <c r="F146" s="510"/>
      <c r="G146" s="289" t="s">
        <v>415</v>
      </c>
      <c r="H146" s="377">
        <v>9</v>
      </c>
      <c r="I146" s="291"/>
      <c r="J146" s="291">
        <f>I146*H146</f>
        <v>0</v>
      </c>
    </row>
    <row r="147" spans="1:10" s="292" customFormat="1" x14ac:dyDescent="0.2">
      <c r="A147" s="293"/>
      <c r="B147" s="293" t="s">
        <v>418</v>
      </c>
      <c r="C147" s="293" t="s">
        <v>120</v>
      </c>
      <c r="D147" s="315" t="s">
        <v>419</v>
      </c>
      <c r="E147" s="509"/>
      <c r="F147" s="510"/>
      <c r="G147" s="289" t="s">
        <v>142</v>
      </c>
      <c r="H147" s="377">
        <v>3</v>
      </c>
      <c r="I147" s="291"/>
      <c r="J147" s="291">
        <f>I147*H147</f>
        <v>0</v>
      </c>
    </row>
    <row r="148" spans="1:10" s="292" customFormat="1" x14ac:dyDescent="0.2">
      <c r="A148" s="293"/>
      <c r="B148" s="294"/>
      <c r="C148" s="293"/>
      <c r="D148" s="293"/>
      <c r="E148" s="293"/>
      <c r="F148" s="295"/>
      <c r="G148" s="293"/>
      <c r="H148" s="496"/>
      <c r="I148" s="496"/>
      <c r="J148" s="295"/>
    </row>
    <row r="149" spans="1:10" s="292" customFormat="1" ht="15" thickBot="1" x14ac:dyDescent="0.25">
      <c r="A149" s="293"/>
      <c r="B149" s="294"/>
      <c r="C149" s="293"/>
      <c r="D149" s="293"/>
      <c r="E149" s="293"/>
      <c r="F149" s="295"/>
      <c r="G149" s="293"/>
      <c r="H149" s="293"/>
      <c r="I149" s="293"/>
      <c r="J149" s="295"/>
    </row>
    <row r="150" spans="1:10" s="292" customFormat="1" ht="15" thickTop="1" x14ac:dyDescent="0.2">
      <c r="A150" s="300"/>
      <c r="B150" s="301"/>
      <c r="C150" s="300"/>
      <c r="D150" s="300"/>
      <c r="E150" s="300"/>
      <c r="F150" s="300"/>
      <c r="G150" s="300"/>
      <c r="H150" s="300"/>
      <c r="I150" s="300"/>
      <c r="J150" s="300"/>
    </row>
    <row r="151" spans="1:10" ht="15" x14ac:dyDescent="0.2">
      <c r="A151" s="281" t="s">
        <v>420</v>
      </c>
      <c r="B151" s="282" t="s">
        <v>194</v>
      </c>
      <c r="C151" s="281" t="s">
        <v>195</v>
      </c>
      <c r="D151" s="281" t="s">
        <v>196</v>
      </c>
      <c r="E151" s="498" t="s">
        <v>252</v>
      </c>
      <c r="F151" s="498"/>
      <c r="G151" s="282" t="s">
        <v>197</v>
      </c>
      <c r="H151" s="283" t="s">
        <v>198</v>
      </c>
      <c r="I151" s="283" t="s">
        <v>199</v>
      </c>
      <c r="J151" s="283" t="s">
        <v>253</v>
      </c>
    </row>
    <row r="152" spans="1:10" x14ac:dyDescent="0.2">
      <c r="A152" s="284" t="s">
        <v>254</v>
      </c>
      <c r="B152" s="285" t="s">
        <v>168</v>
      </c>
      <c r="C152" s="284" t="s">
        <v>120</v>
      </c>
      <c r="D152" s="284" t="s">
        <v>421</v>
      </c>
      <c r="E152" s="499" t="s">
        <v>295</v>
      </c>
      <c r="F152" s="499"/>
      <c r="G152" s="285" t="s">
        <v>127</v>
      </c>
      <c r="H152" s="309">
        <v>1</v>
      </c>
      <c r="I152" s="287">
        <f>TRUNC(SUM(J153:J157),2)</f>
        <v>0</v>
      </c>
      <c r="J152" s="287">
        <f>TRUNC(SUM(J153:J157),2)</f>
        <v>0</v>
      </c>
    </row>
    <row r="153" spans="1:10" s="292" customFormat="1" ht="25.5" x14ac:dyDescent="0.2">
      <c r="A153" s="288" t="s">
        <v>261</v>
      </c>
      <c r="B153" s="289" t="s">
        <v>270</v>
      </c>
      <c r="C153" s="368" t="s">
        <v>125</v>
      </c>
      <c r="D153" s="288" t="s">
        <v>271</v>
      </c>
      <c r="E153" s="497" t="s">
        <v>268</v>
      </c>
      <c r="F153" s="497"/>
      <c r="G153" s="289" t="s">
        <v>269</v>
      </c>
      <c r="H153" s="377">
        <f>0.05</f>
        <v>0.05</v>
      </c>
      <c r="I153" s="291"/>
      <c r="J153" s="291">
        <f>TRUNC((I153*H153),2)</f>
        <v>0</v>
      </c>
    </row>
    <row r="154" spans="1:10" s="292" customFormat="1" ht="38.25" x14ac:dyDescent="0.2">
      <c r="A154" s="288" t="s">
        <v>261</v>
      </c>
      <c r="B154" s="289" t="s">
        <v>422</v>
      </c>
      <c r="C154" s="368" t="s">
        <v>125</v>
      </c>
      <c r="D154" s="288" t="s">
        <v>423</v>
      </c>
      <c r="E154" s="497" t="s">
        <v>318</v>
      </c>
      <c r="F154" s="497"/>
      <c r="G154" s="289" t="s">
        <v>388</v>
      </c>
      <c r="H154" s="290">
        <v>6.0000000000000001E-3</v>
      </c>
      <c r="I154" s="291"/>
      <c r="J154" s="291">
        <f>TRUNC((I154*H154),2)</f>
        <v>0</v>
      </c>
    </row>
    <row r="155" spans="1:10" s="292" customFormat="1" ht="38.25" x14ac:dyDescent="0.2">
      <c r="A155" s="288" t="s">
        <v>261</v>
      </c>
      <c r="B155" s="289" t="s">
        <v>424</v>
      </c>
      <c r="C155" s="368" t="s">
        <v>125</v>
      </c>
      <c r="D155" s="288" t="s">
        <v>425</v>
      </c>
      <c r="E155" s="497" t="s">
        <v>318</v>
      </c>
      <c r="F155" s="497"/>
      <c r="G155" s="289" t="s">
        <v>390</v>
      </c>
      <c r="H155" s="290">
        <v>3.0000000000000001E-3</v>
      </c>
      <c r="I155" s="291"/>
      <c r="J155" s="291">
        <f>TRUNC((I155*H155),2)</f>
        <v>0</v>
      </c>
    </row>
    <row r="156" spans="1:10" s="292" customFormat="1" ht="51" x14ac:dyDescent="0.2">
      <c r="A156" s="288" t="s">
        <v>261</v>
      </c>
      <c r="B156" s="294">
        <v>5681</v>
      </c>
      <c r="C156" s="378" t="s">
        <v>125</v>
      </c>
      <c r="D156" s="315" t="s">
        <v>389</v>
      </c>
      <c r="E156" s="497" t="s">
        <v>318</v>
      </c>
      <c r="F156" s="497"/>
      <c r="G156" s="294" t="s">
        <v>390</v>
      </c>
      <c r="H156" s="379">
        <v>0.05</v>
      </c>
      <c r="I156" s="293"/>
      <c r="J156" s="291">
        <f>TRUNC((I156*H156),2)</f>
        <v>0</v>
      </c>
    </row>
    <row r="157" spans="1:10" s="292" customFormat="1" ht="51" x14ac:dyDescent="0.2">
      <c r="A157" s="288" t="s">
        <v>261</v>
      </c>
      <c r="B157" s="294">
        <v>5680</v>
      </c>
      <c r="C157" s="378" t="s">
        <v>125</v>
      </c>
      <c r="D157" s="315" t="s">
        <v>386</v>
      </c>
      <c r="E157" s="497" t="s">
        <v>318</v>
      </c>
      <c r="F157" s="497"/>
      <c r="G157" s="294" t="s">
        <v>388</v>
      </c>
      <c r="H157" s="379">
        <v>3.5000000000000003E-2</v>
      </c>
      <c r="I157" s="293"/>
      <c r="J157" s="291">
        <f>TRUNC((I157*H157),2)</f>
        <v>0</v>
      </c>
    </row>
    <row r="158" spans="1:10" s="292" customFormat="1" x14ac:dyDescent="0.2">
      <c r="A158" s="293"/>
      <c r="B158" s="294"/>
      <c r="C158" s="293"/>
      <c r="D158" s="293"/>
      <c r="E158" s="293"/>
      <c r="F158" s="295"/>
      <c r="G158" s="293"/>
      <c r="H158" s="496"/>
      <c r="I158" s="496"/>
      <c r="J158" s="295"/>
    </row>
    <row r="159" spans="1:10" s="292" customFormat="1" ht="15" thickBot="1" x14ac:dyDescent="0.25">
      <c r="A159" s="296"/>
      <c r="B159" s="297"/>
      <c r="C159" s="296"/>
      <c r="D159" s="296"/>
      <c r="E159" s="296"/>
      <c r="F159" s="296"/>
      <c r="G159" s="296"/>
      <c r="H159" s="298"/>
      <c r="I159" s="296"/>
      <c r="J159" s="299"/>
    </row>
    <row r="160" spans="1:10" ht="15" thickTop="1" x14ac:dyDescent="0.2">
      <c r="A160" s="300"/>
      <c r="B160" s="301"/>
      <c r="C160" s="300"/>
      <c r="D160" s="300"/>
      <c r="E160" s="300"/>
      <c r="F160" s="300"/>
      <c r="G160" s="300"/>
      <c r="H160" s="300"/>
      <c r="I160" s="300"/>
      <c r="J160" s="300"/>
    </row>
    <row r="161" spans="1:10" ht="15" x14ac:dyDescent="0.2">
      <c r="A161" s="281" t="s">
        <v>426</v>
      </c>
      <c r="B161" s="282" t="s">
        <v>194</v>
      </c>
      <c r="C161" s="281" t="s">
        <v>195</v>
      </c>
      <c r="D161" s="281" t="s">
        <v>196</v>
      </c>
      <c r="E161" s="498" t="s">
        <v>252</v>
      </c>
      <c r="F161" s="498"/>
      <c r="G161" s="282" t="s">
        <v>197</v>
      </c>
      <c r="H161" s="283" t="s">
        <v>198</v>
      </c>
      <c r="I161" s="283" t="s">
        <v>199</v>
      </c>
      <c r="J161" s="283" t="s">
        <v>253</v>
      </c>
    </row>
    <row r="162" spans="1:10" ht="25.5" x14ac:dyDescent="0.2">
      <c r="A162" s="284" t="s">
        <v>254</v>
      </c>
      <c r="B162" s="285" t="s">
        <v>171</v>
      </c>
      <c r="C162" s="284" t="s">
        <v>120</v>
      </c>
      <c r="D162" s="284" t="s">
        <v>427</v>
      </c>
      <c r="E162" s="499" t="s">
        <v>428</v>
      </c>
      <c r="F162" s="499"/>
      <c r="G162" s="285" t="s">
        <v>265</v>
      </c>
      <c r="H162" s="286">
        <v>1</v>
      </c>
      <c r="I162" s="287">
        <f>TRUNC(SUM(J163:J169),2)</f>
        <v>0</v>
      </c>
      <c r="J162" s="287">
        <f>TRUNC(SUM(J163:J169),2)</f>
        <v>0</v>
      </c>
    </row>
    <row r="163" spans="1:10" s="292" customFormat="1" ht="38.25" x14ac:dyDescent="0.2">
      <c r="A163" s="288" t="s">
        <v>261</v>
      </c>
      <c r="B163" s="289" t="s">
        <v>422</v>
      </c>
      <c r="C163" s="288" t="s">
        <v>125</v>
      </c>
      <c r="D163" s="288" t="s">
        <v>423</v>
      </c>
      <c r="E163" s="497" t="s">
        <v>318</v>
      </c>
      <c r="F163" s="497"/>
      <c r="G163" s="289" t="s">
        <v>388</v>
      </c>
      <c r="H163" s="290">
        <v>6.0000000000000001E-3</v>
      </c>
      <c r="I163" s="291"/>
      <c r="J163" s="291">
        <f>TRUNC((I163*H163),2)</f>
        <v>0</v>
      </c>
    </row>
    <row r="164" spans="1:10" s="292" customFormat="1" ht="38.25" x14ac:dyDescent="0.2">
      <c r="A164" s="288" t="s">
        <v>261</v>
      </c>
      <c r="B164" s="289" t="s">
        <v>424</v>
      </c>
      <c r="C164" s="288" t="s">
        <v>125</v>
      </c>
      <c r="D164" s="288" t="s">
        <v>425</v>
      </c>
      <c r="E164" s="497" t="s">
        <v>318</v>
      </c>
      <c r="F164" s="497"/>
      <c r="G164" s="289" t="s">
        <v>390</v>
      </c>
      <c r="H164" s="290">
        <v>3.0000000000000001E-3</v>
      </c>
      <c r="I164" s="291"/>
      <c r="J164" s="291">
        <f t="shared" ref="J164:J169" si="7">TRUNC((I164*H164),2)</f>
        <v>0</v>
      </c>
    </row>
    <row r="165" spans="1:10" s="292" customFormat="1" ht="25.5" x14ac:dyDescent="0.2">
      <c r="A165" s="288" t="s">
        <v>261</v>
      </c>
      <c r="B165" s="289" t="s">
        <v>270</v>
      </c>
      <c r="C165" s="288" t="s">
        <v>125</v>
      </c>
      <c r="D165" s="288" t="s">
        <v>271</v>
      </c>
      <c r="E165" s="497" t="s">
        <v>268</v>
      </c>
      <c r="F165" s="497"/>
      <c r="G165" s="289" t="s">
        <v>269</v>
      </c>
      <c r="H165" s="290">
        <v>0.65900000000000003</v>
      </c>
      <c r="I165" s="291"/>
      <c r="J165" s="291">
        <f t="shared" si="7"/>
        <v>0</v>
      </c>
    </row>
    <row r="166" spans="1:10" s="292" customFormat="1" ht="25.5" x14ac:dyDescent="0.2">
      <c r="A166" s="288" t="s">
        <v>261</v>
      </c>
      <c r="B166" s="289" t="s">
        <v>429</v>
      </c>
      <c r="C166" s="288" t="s">
        <v>125</v>
      </c>
      <c r="D166" s="288" t="s">
        <v>430</v>
      </c>
      <c r="E166" s="497" t="s">
        <v>318</v>
      </c>
      <c r="F166" s="497"/>
      <c r="G166" s="289" t="s">
        <v>388</v>
      </c>
      <c r="H166" s="290">
        <v>0.27400000000000002</v>
      </c>
      <c r="I166" s="291"/>
      <c r="J166" s="291">
        <f t="shared" si="7"/>
        <v>0</v>
      </c>
    </row>
    <row r="167" spans="1:10" s="292" customFormat="1" ht="25.5" x14ac:dyDescent="0.2">
      <c r="A167" s="288" t="s">
        <v>261</v>
      </c>
      <c r="B167" s="289" t="s">
        <v>431</v>
      </c>
      <c r="C167" s="288" t="s">
        <v>125</v>
      </c>
      <c r="D167" s="288" t="s">
        <v>432</v>
      </c>
      <c r="E167" s="497" t="s">
        <v>318</v>
      </c>
      <c r="F167" s="497"/>
      <c r="G167" s="289" t="s">
        <v>390</v>
      </c>
      <c r="H167" s="290">
        <v>0.254</v>
      </c>
      <c r="I167" s="291"/>
      <c r="J167" s="291">
        <f t="shared" si="7"/>
        <v>0</v>
      </c>
    </row>
    <row r="168" spans="1:10" s="292" customFormat="1" ht="25.5" x14ac:dyDescent="0.2">
      <c r="A168" s="288" t="s">
        <v>261</v>
      </c>
      <c r="B168" s="289" t="s">
        <v>433</v>
      </c>
      <c r="C168" s="288" t="s">
        <v>125</v>
      </c>
      <c r="D168" s="288" t="s">
        <v>434</v>
      </c>
      <c r="E168" s="497" t="s">
        <v>428</v>
      </c>
      <c r="F168" s="497"/>
      <c r="G168" s="289" t="s">
        <v>435</v>
      </c>
      <c r="H168" s="290">
        <v>20</v>
      </c>
      <c r="I168" s="291"/>
      <c r="J168" s="291">
        <f t="shared" si="7"/>
        <v>0</v>
      </c>
    </row>
    <row r="169" spans="1:10" s="292" customFormat="1" x14ac:dyDescent="0.2">
      <c r="A169" s="288" t="s">
        <v>256</v>
      </c>
      <c r="B169" s="289" t="s">
        <v>436</v>
      </c>
      <c r="C169" s="288" t="s">
        <v>405</v>
      </c>
      <c r="D169" s="288" t="s">
        <v>437</v>
      </c>
      <c r="E169" s="497" t="s">
        <v>305</v>
      </c>
      <c r="F169" s="497"/>
      <c r="G169" s="289" t="s">
        <v>265</v>
      </c>
      <c r="H169" s="291">
        <v>1.25</v>
      </c>
      <c r="I169" s="291"/>
      <c r="J169" s="291">
        <f t="shared" si="7"/>
        <v>0</v>
      </c>
    </row>
    <row r="170" spans="1:10" s="292" customFormat="1" x14ac:dyDescent="0.2">
      <c r="A170" s="293"/>
      <c r="B170" s="294"/>
      <c r="C170" s="293"/>
      <c r="D170" s="293"/>
      <c r="E170" s="293"/>
      <c r="F170" s="295"/>
      <c r="G170" s="293"/>
      <c r="H170" s="496"/>
      <c r="I170" s="496"/>
      <c r="J170" s="295"/>
    </row>
    <row r="171" spans="1:10" ht="15" thickBot="1" x14ac:dyDescent="0.25">
      <c r="A171" s="380"/>
      <c r="B171" s="276"/>
      <c r="C171" s="380"/>
      <c r="D171" s="380"/>
      <c r="E171" s="380"/>
      <c r="F171" s="380"/>
      <c r="G171" s="380"/>
      <c r="H171" s="381"/>
      <c r="I171" s="380"/>
      <c r="J171" s="382"/>
    </row>
    <row r="172" spans="1:10" ht="15" thickTop="1" x14ac:dyDescent="0.2">
      <c r="A172" s="300"/>
      <c r="B172" s="301"/>
      <c r="C172" s="300"/>
      <c r="D172" s="300"/>
      <c r="E172" s="300"/>
      <c r="F172" s="300"/>
      <c r="G172" s="300"/>
      <c r="H172" s="300"/>
      <c r="I172" s="300"/>
      <c r="J172" s="300"/>
    </row>
    <row r="173" spans="1:10" ht="15" x14ac:dyDescent="0.2">
      <c r="A173" s="281" t="s">
        <v>438</v>
      </c>
      <c r="B173" s="282" t="s">
        <v>194</v>
      </c>
      <c r="C173" s="281" t="s">
        <v>195</v>
      </c>
      <c r="D173" s="281" t="s">
        <v>196</v>
      </c>
      <c r="E173" s="498" t="s">
        <v>252</v>
      </c>
      <c r="F173" s="498"/>
      <c r="G173" s="282" t="s">
        <v>197</v>
      </c>
      <c r="H173" s="283" t="s">
        <v>198</v>
      </c>
      <c r="I173" s="283" t="s">
        <v>199</v>
      </c>
      <c r="J173" s="283" t="s">
        <v>253</v>
      </c>
    </row>
    <row r="174" spans="1:10" ht="38.25" x14ac:dyDescent="0.2">
      <c r="A174" s="284" t="s">
        <v>254</v>
      </c>
      <c r="B174" s="285" t="s">
        <v>174</v>
      </c>
      <c r="C174" s="284" t="s">
        <v>120</v>
      </c>
      <c r="D174" s="284" t="s">
        <v>439</v>
      </c>
      <c r="E174" s="499" t="s">
        <v>440</v>
      </c>
      <c r="F174" s="499"/>
      <c r="G174" s="285" t="s">
        <v>127</v>
      </c>
      <c r="H174" s="286">
        <v>1</v>
      </c>
      <c r="I174" s="287">
        <f>TRUNC(SUM(J175:J185),2)</f>
        <v>0</v>
      </c>
      <c r="J174" s="287">
        <f>TRUNC(SUM(J175:J185),2)</f>
        <v>0</v>
      </c>
    </row>
    <row r="175" spans="1:10" s="292" customFormat="1" ht="25.5" x14ac:dyDescent="0.2">
      <c r="A175" s="288" t="s">
        <v>261</v>
      </c>
      <c r="B175" s="289" t="s">
        <v>441</v>
      </c>
      <c r="C175" s="288" t="s">
        <v>125</v>
      </c>
      <c r="D175" s="288" t="s">
        <v>442</v>
      </c>
      <c r="E175" s="497" t="s">
        <v>268</v>
      </c>
      <c r="F175" s="497"/>
      <c r="G175" s="289" t="s">
        <v>269</v>
      </c>
      <c r="H175" s="290">
        <v>4.0160000000000001E-2</v>
      </c>
      <c r="I175" s="291"/>
      <c r="J175" s="291">
        <f t="shared" ref="J175:J180" si="8">TRUNC((I175*H175),2)</f>
        <v>0</v>
      </c>
    </row>
    <row r="176" spans="1:10" s="292" customFormat="1" ht="25.5" x14ac:dyDescent="0.2">
      <c r="A176" s="288" t="s">
        <v>261</v>
      </c>
      <c r="B176" s="289" t="s">
        <v>270</v>
      </c>
      <c r="C176" s="288" t="s">
        <v>125</v>
      </c>
      <c r="D176" s="288" t="s">
        <v>271</v>
      </c>
      <c r="E176" s="497" t="s">
        <v>268</v>
      </c>
      <c r="F176" s="497"/>
      <c r="G176" s="289" t="s">
        <v>269</v>
      </c>
      <c r="H176" s="290">
        <v>4.0160000000000001E-2</v>
      </c>
      <c r="I176" s="291"/>
      <c r="J176" s="291">
        <f t="shared" si="8"/>
        <v>0</v>
      </c>
    </row>
    <row r="177" spans="1:10" s="292" customFormat="1" ht="25.5" x14ac:dyDescent="0.2">
      <c r="A177" s="288" t="s">
        <v>261</v>
      </c>
      <c r="B177" s="289" t="s">
        <v>443</v>
      </c>
      <c r="C177" s="288" t="s">
        <v>125</v>
      </c>
      <c r="D177" s="288" t="s">
        <v>444</v>
      </c>
      <c r="E177" s="497" t="s">
        <v>318</v>
      </c>
      <c r="F177" s="497"/>
      <c r="G177" s="289" t="s">
        <v>388</v>
      </c>
      <c r="H177" s="290">
        <v>6.8999999999999999E-3</v>
      </c>
      <c r="I177" s="291"/>
      <c r="J177" s="291">
        <f t="shared" si="8"/>
        <v>0</v>
      </c>
    </row>
    <row r="178" spans="1:10" s="292" customFormat="1" ht="25.5" x14ac:dyDescent="0.2">
      <c r="A178" s="288" t="s">
        <v>261</v>
      </c>
      <c r="B178" s="289" t="s">
        <v>445</v>
      </c>
      <c r="C178" s="288" t="s">
        <v>125</v>
      </c>
      <c r="D178" s="288" t="s">
        <v>446</v>
      </c>
      <c r="E178" s="497" t="s">
        <v>318</v>
      </c>
      <c r="F178" s="497"/>
      <c r="G178" s="289" t="s">
        <v>390</v>
      </c>
      <c r="H178" s="290">
        <v>0.19389999999999999</v>
      </c>
      <c r="I178" s="291"/>
      <c r="J178" s="291">
        <f t="shared" si="8"/>
        <v>0</v>
      </c>
    </row>
    <row r="179" spans="1:10" s="292" customFormat="1" ht="38.25" x14ac:dyDescent="0.2">
      <c r="A179" s="288" t="s">
        <v>261</v>
      </c>
      <c r="B179" s="289" t="s">
        <v>447</v>
      </c>
      <c r="C179" s="288" t="s">
        <v>125</v>
      </c>
      <c r="D179" s="288" t="s">
        <v>448</v>
      </c>
      <c r="E179" s="497" t="s">
        <v>318</v>
      </c>
      <c r="F179" s="497"/>
      <c r="G179" s="289" t="s">
        <v>388</v>
      </c>
      <c r="H179" s="290">
        <v>1.35E-2</v>
      </c>
      <c r="I179" s="291"/>
      <c r="J179" s="291">
        <f t="shared" si="8"/>
        <v>0</v>
      </c>
    </row>
    <row r="180" spans="1:10" s="292" customFormat="1" ht="38.25" x14ac:dyDescent="0.2">
      <c r="A180" s="288" t="s">
        <v>261</v>
      </c>
      <c r="B180" s="289" t="s">
        <v>449</v>
      </c>
      <c r="C180" s="288" t="s">
        <v>125</v>
      </c>
      <c r="D180" s="288" t="s">
        <v>450</v>
      </c>
      <c r="E180" s="497" t="s">
        <v>318</v>
      </c>
      <c r="F180" s="497"/>
      <c r="G180" s="289" t="s">
        <v>390</v>
      </c>
      <c r="H180" s="290">
        <v>0.18729999999999999</v>
      </c>
      <c r="I180" s="291"/>
      <c r="J180" s="291">
        <f t="shared" si="8"/>
        <v>0</v>
      </c>
    </row>
    <row r="181" spans="1:10" s="292" customFormat="1" ht="25.5" x14ac:dyDescent="0.2">
      <c r="A181" s="288" t="s">
        <v>261</v>
      </c>
      <c r="B181" s="289" t="s">
        <v>433</v>
      </c>
      <c r="C181" s="288" t="s">
        <v>125</v>
      </c>
      <c r="D181" s="288" t="s">
        <v>434</v>
      </c>
      <c r="E181" s="497" t="s">
        <v>428</v>
      </c>
      <c r="F181" s="497"/>
      <c r="G181" s="289" t="s">
        <v>435</v>
      </c>
      <c r="H181" s="290">
        <v>1.08</v>
      </c>
      <c r="I181" s="291"/>
      <c r="J181" s="291">
        <f>TRUNC((I181*H181),2)</f>
        <v>0</v>
      </c>
    </row>
    <row r="182" spans="1:10" s="292" customFormat="1" x14ac:dyDescent="0.2">
      <c r="A182" s="288" t="s">
        <v>256</v>
      </c>
      <c r="B182" s="289" t="s">
        <v>451</v>
      </c>
      <c r="C182" s="288" t="s">
        <v>125</v>
      </c>
      <c r="D182" s="288" t="s">
        <v>452</v>
      </c>
      <c r="E182" s="497" t="s">
        <v>274</v>
      </c>
      <c r="F182" s="497"/>
      <c r="G182" s="289" t="s">
        <v>172</v>
      </c>
      <c r="H182" s="290">
        <v>5.6800000000000003E-2</v>
      </c>
      <c r="I182" s="291"/>
      <c r="J182" s="291">
        <f>TRUNC((I182*H182),2)</f>
        <v>0</v>
      </c>
    </row>
    <row r="183" spans="1:10" s="292" customFormat="1" x14ac:dyDescent="0.2">
      <c r="A183" s="288" t="s">
        <v>256</v>
      </c>
      <c r="B183" s="289" t="s">
        <v>453</v>
      </c>
      <c r="C183" s="288" t="s">
        <v>125</v>
      </c>
      <c r="D183" s="288" t="s">
        <v>454</v>
      </c>
      <c r="E183" s="497" t="s">
        <v>274</v>
      </c>
      <c r="F183" s="497"/>
      <c r="G183" s="289" t="s">
        <v>172</v>
      </c>
      <c r="H183" s="290">
        <v>1.06E-2</v>
      </c>
      <c r="I183" s="291"/>
      <c r="J183" s="291">
        <f>TRUNC((I183*H183),2)</f>
        <v>0</v>
      </c>
    </row>
    <row r="184" spans="1:10" s="292" customFormat="1" ht="38.25" x14ac:dyDescent="0.2">
      <c r="A184" s="288" t="s">
        <v>256</v>
      </c>
      <c r="B184" s="289">
        <v>40529</v>
      </c>
      <c r="C184" s="288" t="s">
        <v>125</v>
      </c>
      <c r="D184" s="288" t="s">
        <v>455</v>
      </c>
      <c r="E184" s="497" t="s">
        <v>274</v>
      </c>
      <c r="F184" s="497"/>
      <c r="G184" s="289" t="s">
        <v>169</v>
      </c>
      <c r="H184" s="290">
        <v>1.0144</v>
      </c>
      <c r="I184" s="291"/>
      <c r="J184" s="291">
        <f>TRUNC((I184*H184),2)</f>
        <v>0</v>
      </c>
    </row>
    <row r="185" spans="1:10" s="292" customFormat="1" ht="25.5" x14ac:dyDescent="0.2">
      <c r="A185" s="288" t="s">
        <v>261</v>
      </c>
      <c r="B185" s="305" t="s">
        <v>456</v>
      </c>
      <c r="C185" s="304" t="s">
        <v>120</v>
      </c>
      <c r="D185" s="304" t="s">
        <v>457</v>
      </c>
      <c r="E185" s="507" t="s">
        <v>440</v>
      </c>
      <c r="F185" s="508"/>
      <c r="G185" s="289" t="s">
        <v>169</v>
      </c>
      <c r="H185" s="379">
        <v>1</v>
      </c>
      <c r="I185" s="383"/>
      <c r="J185" s="291">
        <f>TRUNC((I185*H185),2)</f>
        <v>0</v>
      </c>
    </row>
    <row r="186" spans="1:10" s="292" customFormat="1" x14ac:dyDescent="0.2">
      <c r="A186" s="293"/>
      <c r="B186" s="294"/>
      <c r="C186" s="293"/>
      <c r="E186" s="293"/>
      <c r="F186" s="295"/>
      <c r="G186" s="293"/>
      <c r="H186" s="295"/>
      <c r="I186" s="293"/>
      <c r="J186" s="295"/>
    </row>
    <row r="187" spans="1:10" s="292" customFormat="1" ht="15" thickBot="1" x14ac:dyDescent="0.25">
      <c r="A187" s="293"/>
      <c r="B187" s="294"/>
      <c r="C187" s="293"/>
      <c r="E187" s="293"/>
      <c r="F187" s="295"/>
      <c r="G187" s="293"/>
      <c r="H187" s="295"/>
      <c r="I187" s="293"/>
      <c r="J187" s="295"/>
    </row>
    <row r="188" spans="1:10" s="292" customFormat="1" ht="15" thickTop="1" x14ac:dyDescent="0.2">
      <c r="A188" s="300"/>
      <c r="B188" s="301"/>
      <c r="C188" s="300"/>
      <c r="D188" s="300"/>
      <c r="E188" s="300"/>
      <c r="F188" s="300"/>
      <c r="G188" s="300"/>
      <c r="H188" s="300"/>
      <c r="I188" s="300"/>
      <c r="J188" s="300"/>
    </row>
    <row r="189" spans="1:10" ht="15" x14ac:dyDescent="0.2">
      <c r="A189" s="281" t="s">
        <v>458</v>
      </c>
      <c r="B189" s="282" t="s">
        <v>194</v>
      </c>
      <c r="C189" s="281" t="s">
        <v>195</v>
      </c>
      <c r="D189" s="281" t="s">
        <v>196</v>
      </c>
      <c r="E189" s="498" t="s">
        <v>252</v>
      </c>
      <c r="F189" s="498"/>
      <c r="G189" s="282" t="s">
        <v>197</v>
      </c>
      <c r="H189" s="283" t="s">
        <v>198</v>
      </c>
      <c r="I189" s="283" t="s">
        <v>199</v>
      </c>
      <c r="J189" s="283" t="s">
        <v>253</v>
      </c>
    </row>
    <row r="190" spans="1:10" ht="24.75" customHeight="1" x14ac:dyDescent="0.2">
      <c r="A190" s="284" t="s">
        <v>254</v>
      </c>
      <c r="B190" s="285" t="s">
        <v>176</v>
      </c>
      <c r="C190" s="284" t="s">
        <v>120</v>
      </c>
      <c r="D190" s="284" t="s">
        <v>459</v>
      </c>
      <c r="E190" s="499" t="s">
        <v>295</v>
      </c>
      <c r="F190" s="499"/>
      <c r="G190" s="285" t="s">
        <v>404</v>
      </c>
      <c r="H190" s="309">
        <v>1</v>
      </c>
      <c r="I190" s="287">
        <f>TRUNC(SUM(J191:J192),2)</f>
        <v>0</v>
      </c>
      <c r="J190" s="287">
        <f>TRUNC(SUM(J191:J192),2)</f>
        <v>0</v>
      </c>
    </row>
    <row r="191" spans="1:10" s="292" customFormat="1" ht="25.5" x14ac:dyDescent="0.2">
      <c r="A191" s="288" t="s">
        <v>261</v>
      </c>
      <c r="B191" s="289">
        <v>5914479</v>
      </c>
      <c r="C191" s="288" t="s">
        <v>405</v>
      </c>
      <c r="D191" s="288" t="s">
        <v>406</v>
      </c>
      <c r="E191" s="497" t="s">
        <v>318</v>
      </c>
      <c r="F191" s="497"/>
      <c r="G191" s="289" t="s">
        <v>408</v>
      </c>
      <c r="H191" s="377">
        <f>8*900</f>
        <v>7200</v>
      </c>
      <c r="I191" s="291"/>
      <c r="J191" s="291">
        <f>TRUNC((I191*H191),2)</f>
        <v>0</v>
      </c>
    </row>
    <row r="192" spans="1:10" s="292" customFormat="1" x14ac:dyDescent="0.2">
      <c r="A192" s="293"/>
      <c r="B192" s="293" t="s">
        <v>460</v>
      </c>
      <c r="C192" s="293" t="s">
        <v>120</v>
      </c>
      <c r="D192" s="315" t="s">
        <v>461</v>
      </c>
      <c r="E192" s="505"/>
      <c r="F192" s="506"/>
      <c r="G192" s="289" t="s">
        <v>142</v>
      </c>
      <c r="H192" s="377">
        <v>3</v>
      </c>
      <c r="I192" s="291"/>
      <c r="J192" s="291">
        <f>I192*H192</f>
        <v>0</v>
      </c>
    </row>
    <row r="193" spans="1:10" s="292" customFormat="1" x14ac:dyDescent="0.2">
      <c r="A193" s="296"/>
      <c r="B193" s="297"/>
      <c r="C193" s="296"/>
      <c r="D193" s="296"/>
      <c r="E193" s="296"/>
      <c r="F193" s="296"/>
      <c r="G193" s="296"/>
      <c r="H193" s="298"/>
      <c r="I193" s="296"/>
      <c r="J193" s="299"/>
    </row>
    <row r="194" spans="1:10" s="292" customFormat="1" ht="15" thickBot="1" x14ac:dyDescent="0.25">
      <c r="A194" s="296"/>
      <c r="B194" s="297"/>
      <c r="C194" s="296"/>
      <c r="D194" s="296"/>
      <c r="E194" s="296"/>
      <c r="F194" s="296"/>
      <c r="G194" s="296"/>
      <c r="H194" s="298"/>
      <c r="I194" s="296"/>
      <c r="J194" s="299"/>
    </row>
    <row r="195" spans="1:10" ht="15" thickTop="1" x14ac:dyDescent="0.2">
      <c r="A195" s="300"/>
      <c r="B195" s="301"/>
      <c r="C195" s="300"/>
      <c r="D195" s="300"/>
      <c r="E195" s="300"/>
      <c r="F195" s="300"/>
      <c r="G195" s="300"/>
      <c r="H195" s="300"/>
      <c r="I195" s="300"/>
      <c r="J195" s="300"/>
    </row>
    <row r="196" spans="1:10" x14ac:dyDescent="0.2">
      <c r="A196" s="373" t="s">
        <v>177</v>
      </c>
      <c r="B196" s="374"/>
      <c r="C196" s="373"/>
      <c r="D196" s="373" t="s">
        <v>462</v>
      </c>
      <c r="E196" s="373"/>
      <c r="F196" s="500"/>
      <c r="G196" s="500"/>
      <c r="H196" s="375"/>
      <c r="I196" s="373"/>
      <c r="J196" s="376"/>
    </row>
    <row r="197" spans="1:10" ht="15" x14ac:dyDescent="0.2">
      <c r="A197" s="281" t="s">
        <v>179</v>
      </c>
      <c r="B197" s="282" t="s">
        <v>194</v>
      </c>
      <c r="C197" s="281" t="s">
        <v>195</v>
      </c>
      <c r="D197" s="281" t="s">
        <v>196</v>
      </c>
      <c r="E197" s="498" t="s">
        <v>252</v>
      </c>
      <c r="F197" s="498"/>
      <c r="G197" s="282" t="s">
        <v>197</v>
      </c>
      <c r="H197" s="283" t="s">
        <v>198</v>
      </c>
      <c r="I197" s="283" t="s">
        <v>199</v>
      </c>
      <c r="J197" s="283" t="s">
        <v>253</v>
      </c>
    </row>
    <row r="198" spans="1:10" ht="25.5" x14ac:dyDescent="0.2">
      <c r="A198" s="284" t="s">
        <v>254</v>
      </c>
      <c r="B198" s="285" t="s">
        <v>180</v>
      </c>
      <c r="C198" s="284" t="s">
        <v>120</v>
      </c>
      <c r="D198" s="284" t="s">
        <v>181</v>
      </c>
      <c r="E198" s="499" t="s">
        <v>268</v>
      </c>
      <c r="F198" s="499"/>
      <c r="G198" s="285" t="s">
        <v>142</v>
      </c>
      <c r="H198" s="286">
        <v>1</v>
      </c>
      <c r="I198" s="287">
        <f>TRUNC(SUM(J199:J202),2)</f>
        <v>0</v>
      </c>
      <c r="J198" s="287">
        <f>TRUNC(SUM(J199:J202),2)</f>
        <v>0</v>
      </c>
    </row>
    <row r="199" spans="1:10" s="292" customFormat="1" ht="25.5" x14ac:dyDescent="0.2">
      <c r="A199" s="288" t="s">
        <v>261</v>
      </c>
      <c r="B199" s="289" t="s">
        <v>270</v>
      </c>
      <c r="C199" s="288" t="s">
        <v>125</v>
      </c>
      <c r="D199" s="288" t="s">
        <v>271</v>
      </c>
      <c r="E199" s="497" t="s">
        <v>268</v>
      </c>
      <c r="F199" s="497"/>
      <c r="G199" s="289" t="s">
        <v>269</v>
      </c>
      <c r="H199" s="290">
        <v>0.5</v>
      </c>
      <c r="I199" s="291"/>
      <c r="J199" s="291">
        <f>TRUNC((I199*H199),2)</f>
        <v>0</v>
      </c>
    </row>
    <row r="200" spans="1:10" s="292" customFormat="1" ht="25.5" x14ac:dyDescent="0.2">
      <c r="A200" s="288" t="s">
        <v>261</v>
      </c>
      <c r="B200" s="289" t="s">
        <v>463</v>
      </c>
      <c r="C200" s="288" t="s">
        <v>125</v>
      </c>
      <c r="D200" s="288" t="s">
        <v>464</v>
      </c>
      <c r="E200" s="497" t="s">
        <v>268</v>
      </c>
      <c r="F200" s="497"/>
      <c r="G200" s="289" t="s">
        <v>269</v>
      </c>
      <c r="H200" s="290">
        <v>1</v>
      </c>
      <c r="I200" s="291"/>
      <c r="J200" s="291">
        <f>TRUNC((I200*H200),2)</f>
        <v>0</v>
      </c>
    </row>
    <row r="201" spans="1:10" s="292" customFormat="1" ht="51" x14ac:dyDescent="0.2">
      <c r="A201" s="288" t="s">
        <v>261</v>
      </c>
      <c r="B201" s="289" t="s">
        <v>465</v>
      </c>
      <c r="C201" s="288" t="s">
        <v>125</v>
      </c>
      <c r="D201" s="288" t="s">
        <v>466</v>
      </c>
      <c r="E201" s="497" t="s">
        <v>318</v>
      </c>
      <c r="F201" s="497"/>
      <c r="G201" s="289" t="s">
        <v>390</v>
      </c>
      <c r="H201" s="290">
        <v>4.8000000000000001E-2</v>
      </c>
      <c r="I201" s="291"/>
      <c r="J201" s="291">
        <f>TRUNC((I201*H201),2)</f>
        <v>0</v>
      </c>
    </row>
    <row r="202" spans="1:10" s="292" customFormat="1" ht="51" x14ac:dyDescent="0.2">
      <c r="A202" s="288" t="s">
        <v>261</v>
      </c>
      <c r="B202" s="289" t="s">
        <v>467</v>
      </c>
      <c r="C202" s="288" t="s">
        <v>125</v>
      </c>
      <c r="D202" s="288" t="s">
        <v>468</v>
      </c>
      <c r="E202" s="497" t="s">
        <v>318</v>
      </c>
      <c r="F202" s="497"/>
      <c r="G202" s="289" t="s">
        <v>388</v>
      </c>
      <c r="H202" s="290">
        <v>5.1999999999999998E-2</v>
      </c>
      <c r="I202" s="291"/>
      <c r="J202" s="291">
        <f>TRUNC((I202*H202),2)</f>
        <v>0</v>
      </c>
    </row>
    <row r="203" spans="1:10" s="292" customFormat="1" x14ac:dyDescent="0.2">
      <c r="A203" s="293"/>
      <c r="B203" s="294"/>
      <c r="C203" s="293"/>
      <c r="D203" s="293"/>
      <c r="E203" s="293"/>
      <c r="F203" s="295"/>
      <c r="G203" s="293"/>
      <c r="H203" s="295"/>
      <c r="I203" s="293"/>
      <c r="J203" s="295"/>
    </row>
    <row r="204" spans="1:10" s="292" customFormat="1" x14ac:dyDescent="0.2">
      <c r="A204" s="293"/>
      <c r="B204" s="294"/>
      <c r="C204" s="293"/>
      <c r="D204" s="293"/>
      <c r="E204" s="293"/>
      <c r="F204" s="295"/>
      <c r="G204" s="293"/>
      <c r="H204" s="496"/>
      <c r="I204" s="496"/>
      <c r="J204" s="295"/>
    </row>
    <row r="205" spans="1:10" s="292" customFormat="1" ht="15" thickBot="1" x14ac:dyDescent="0.25">
      <c r="A205" s="296"/>
      <c r="B205" s="297"/>
      <c r="C205" s="296"/>
      <c r="D205" s="296"/>
      <c r="E205" s="296"/>
      <c r="F205" s="296"/>
      <c r="G205" s="296"/>
      <c r="H205" s="298"/>
      <c r="I205" s="296"/>
      <c r="J205" s="299"/>
    </row>
    <row r="206" spans="1:10" ht="15" thickTop="1" x14ac:dyDescent="0.2">
      <c r="A206" s="300"/>
      <c r="B206" s="301"/>
      <c r="C206" s="300"/>
      <c r="D206" s="300"/>
      <c r="E206" s="300"/>
      <c r="F206" s="300"/>
      <c r="G206" s="300"/>
      <c r="H206" s="300"/>
      <c r="I206" s="300"/>
      <c r="J206" s="300"/>
    </row>
    <row r="207" spans="1:10" ht="15" x14ac:dyDescent="0.2">
      <c r="A207" s="281" t="s">
        <v>182</v>
      </c>
      <c r="B207" s="282" t="s">
        <v>194</v>
      </c>
      <c r="C207" s="281" t="s">
        <v>195</v>
      </c>
      <c r="D207" s="281" t="s">
        <v>196</v>
      </c>
      <c r="E207" s="498" t="s">
        <v>252</v>
      </c>
      <c r="F207" s="498"/>
      <c r="G207" s="282" t="s">
        <v>197</v>
      </c>
      <c r="H207" s="283" t="s">
        <v>198</v>
      </c>
      <c r="I207" s="283" t="s">
        <v>199</v>
      </c>
      <c r="J207" s="283" t="s">
        <v>253</v>
      </c>
    </row>
    <row r="208" spans="1:10" x14ac:dyDescent="0.2">
      <c r="A208" s="284" t="s">
        <v>254</v>
      </c>
      <c r="B208" s="285" t="s">
        <v>183</v>
      </c>
      <c r="C208" s="284" t="s">
        <v>120</v>
      </c>
      <c r="D208" s="284" t="s">
        <v>184</v>
      </c>
      <c r="E208" s="499" t="s">
        <v>469</v>
      </c>
      <c r="F208" s="499"/>
      <c r="G208" s="285" t="s">
        <v>142</v>
      </c>
      <c r="H208" s="286">
        <v>1</v>
      </c>
      <c r="I208" s="287">
        <f>TRUNC(SUM(J209:J216),2)</f>
        <v>0</v>
      </c>
      <c r="J208" s="287">
        <f>TRUNC(SUM(J209:J217),2)</f>
        <v>0</v>
      </c>
    </row>
    <row r="209" spans="1:10" s="292" customFormat="1" ht="25.5" x14ac:dyDescent="0.2">
      <c r="A209" s="288" t="s">
        <v>261</v>
      </c>
      <c r="B209" s="289">
        <v>94967</v>
      </c>
      <c r="C209" s="288" t="s">
        <v>125</v>
      </c>
      <c r="D209" s="288" t="s">
        <v>470</v>
      </c>
      <c r="E209" s="497" t="s">
        <v>264</v>
      </c>
      <c r="F209" s="497"/>
      <c r="G209" s="289" t="s">
        <v>265</v>
      </c>
      <c r="H209" s="290">
        <v>6.0589999999999998E-2</v>
      </c>
      <c r="I209" s="291"/>
      <c r="J209" s="291">
        <f>TRUNC((I209*H209),2)</f>
        <v>0</v>
      </c>
    </row>
    <row r="210" spans="1:10" s="292" customFormat="1" ht="25.5" x14ac:dyDescent="0.2">
      <c r="A210" s="288" t="s">
        <v>261</v>
      </c>
      <c r="B210" s="289" t="s">
        <v>471</v>
      </c>
      <c r="C210" s="288" t="s">
        <v>160</v>
      </c>
      <c r="D210" s="288" t="s">
        <v>472</v>
      </c>
      <c r="E210" s="497" t="s">
        <v>295</v>
      </c>
      <c r="F210" s="497"/>
      <c r="G210" s="289" t="s">
        <v>265</v>
      </c>
      <c r="H210" s="290">
        <v>2.5000000000000001E-2</v>
      </c>
      <c r="I210" s="291"/>
      <c r="J210" s="291">
        <f t="shared" ref="J210:J216" si="9">TRUNC((I210*H210),2)</f>
        <v>0</v>
      </c>
    </row>
    <row r="211" spans="1:10" s="292" customFormat="1" ht="25.5" x14ac:dyDescent="0.2">
      <c r="A211" s="288" t="s">
        <v>261</v>
      </c>
      <c r="B211" s="289">
        <v>88245</v>
      </c>
      <c r="C211" s="288" t="s">
        <v>125</v>
      </c>
      <c r="D211" s="288" t="s">
        <v>473</v>
      </c>
      <c r="E211" s="497" t="s">
        <v>268</v>
      </c>
      <c r="F211" s="497"/>
      <c r="G211" s="289" t="s">
        <v>156</v>
      </c>
      <c r="H211" s="290">
        <v>0.02</v>
      </c>
      <c r="I211" s="291"/>
      <c r="J211" s="291">
        <f t="shared" si="9"/>
        <v>0</v>
      </c>
    </row>
    <row r="212" spans="1:10" s="292" customFormat="1" ht="25.5" x14ac:dyDescent="0.2">
      <c r="A212" s="288" t="s">
        <v>256</v>
      </c>
      <c r="B212" s="289">
        <v>7156</v>
      </c>
      <c r="C212" s="288" t="s">
        <v>125</v>
      </c>
      <c r="D212" s="288" t="s">
        <v>474</v>
      </c>
      <c r="E212" s="497" t="s">
        <v>305</v>
      </c>
      <c r="F212" s="497"/>
      <c r="G212" s="289" t="s">
        <v>127</v>
      </c>
      <c r="H212" s="290">
        <v>0.33600000000000002</v>
      </c>
      <c r="I212" s="291"/>
      <c r="J212" s="291">
        <f t="shared" si="9"/>
        <v>0</v>
      </c>
    </row>
    <row r="213" spans="1:10" s="292" customFormat="1" ht="25.5" x14ac:dyDescent="0.2">
      <c r="A213" s="288" t="s">
        <v>261</v>
      </c>
      <c r="B213" s="289">
        <v>88316</v>
      </c>
      <c r="C213" s="288" t="s">
        <v>125</v>
      </c>
      <c r="D213" s="288" t="s">
        <v>271</v>
      </c>
      <c r="E213" s="497" t="s">
        <v>268</v>
      </c>
      <c r="F213" s="497"/>
      <c r="G213" s="289" t="s">
        <v>156</v>
      </c>
      <c r="H213" s="290">
        <v>0.02</v>
      </c>
      <c r="I213" s="291"/>
      <c r="J213" s="291">
        <f t="shared" si="9"/>
        <v>0</v>
      </c>
    </row>
    <row r="214" spans="1:10" s="292" customFormat="1" ht="25.5" x14ac:dyDescent="0.2">
      <c r="A214" s="288" t="s">
        <v>261</v>
      </c>
      <c r="B214" s="289" t="s">
        <v>475</v>
      </c>
      <c r="C214" s="288" t="s">
        <v>125</v>
      </c>
      <c r="D214" s="288" t="s">
        <v>476</v>
      </c>
      <c r="E214" s="497" t="s">
        <v>264</v>
      </c>
      <c r="F214" s="497"/>
      <c r="G214" s="289" t="s">
        <v>265</v>
      </c>
      <c r="H214" s="290">
        <f>H209</f>
        <v>6.0589999999999998E-2</v>
      </c>
      <c r="I214" s="291"/>
      <c r="J214" s="291">
        <f t="shared" si="9"/>
        <v>0</v>
      </c>
    </row>
    <row r="215" spans="1:10" s="292" customFormat="1" x14ac:dyDescent="0.2">
      <c r="A215" s="288" t="s">
        <v>256</v>
      </c>
      <c r="B215" s="289">
        <v>9875</v>
      </c>
      <c r="C215" s="288" t="s">
        <v>125</v>
      </c>
      <c r="D215" s="288" t="s">
        <v>477</v>
      </c>
      <c r="E215" s="497" t="s">
        <v>305</v>
      </c>
      <c r="F215" s="497"/>
      <c r="G215" s="289" t="s">
        <v>478</v>
      </c>
      <c r="H215" s="290">
        <v>0.1</v>
      </c>
      <c r="I215" s="291"/>
      <c r="J215" s="291">
        <f t="shared" si="9"/>
        <v>0</v>
      </c>
    </row>
    <row r="216" spans="1:10" s="292" customFormat="1" x14ac:dyDescent="0.2">
      <c r="A216" s="288" t="s">
        <v>256</v>
      </c>
      <c r="B216" s="289" t="s">
        <v>479</v>
      </c>
      <c r="C216" s="288" t="s">
        <v>125</v>
      </c>
      <c r="D216" s="288" t="s">
        <v>480</v>
      </c>
      <c r="E216" s="497" t="s">
        <v>305</v>
      </c>
      <c r="F216" s="497"/>
      <c r="G216" s="289" t="s">
        <v>130</v>
      </c>
      <c r="H216" s="290">
        <v>1</v>
      </c>
      <c r="I216" s="291"/>
      <c r="J216" s="291">
        <f t="shared" si="9"/>
        <v>0</v>
      </c>
    </row>
    <row r="217" spans="1:10" s="292" customFormat="1" x14ac:dyDescent="0.2">
      <c r="A217" s="288"/>
      <c r="B217" s="289"/>
      <c r="C217" s="288"/>
      <c r="D217" s="288"/>
      <c r="E217" s="497"/>
      <c r="F217" s="497"/>
      <c r="G217" s="289"/>
      <c r="H217" s="290"/>
      <c r="I217" s="291"/>
      <c r="J217" s="291"/>
    </row>
    <row r="218" spans="1:10" s="292" customFormat="1" x14ac:dyDescent="0.2">
      <c r="A218" s="304"/>
      <c r="B218" s="305"/>
      <c r="C218" s="304"/>
      <c r="D218" s="304"/>
      <c r="E218" s="304"/>
      <c r="F218" s="304"/>
      <c r="G218" s="305"/>
      <c r="H218" s="331"/>
      <c r="I218" s="307"/>
      <c r="J218" s="307"/>
    </row>
    <row r="219" spans="1:10" s="292" customFormat="1" x14ac:dyDescent="0.2">
      <c r="A219" s="293"/>
      <c r="B219" s="294"/>
      <c r="C219" s="293"/>
      <c r="D219" s="293"/>
      <c r="E219" s="294"/>
      <c r="F219" s="294"/>
      <c r="G219" s="293"/>
      <c r="H219" s="295"/>
      <c r="I219" s="293"/>
      <c r="J219" s="295"/>
    </row>
    <row r="220" spans="1:10" s="292" customFormat="1" x14ac:dyDescent="0.2">
      <c r="A220" s="293"/>
      <c r="B220" s="294"/>
      <c r="C220" s="293"/>
      <c r="D220" s="293"/>
      <c r="E220" s="294"/>
      <c r="F220" s="294"/>
      <c r="G220" s="293"/>
      <c r="H220" s="295"/>
      <c r="I220" s="293"/>
      <c r="J220" s="295"/>
    </row>
    <row r="221" spans="1:10" s="292" customFormat="1" x14ac:dyDescent="0.2">
      <c r="A221" s="293"/>
      <c r="B221" s="294"/>
      <c r="C221" s="293"/>
      <c r="D221" s="293"/>
      <c r="E221" s="293"/>
      <c r="F221" s="295"/>
      <c r="G221" s="293"/>
      <c r="H221" s="496"/>
      <c r="I221" s="496"/>
      <c r="J221" s="295"/>
    </row>
    <row r="222" spans="1:10" s="292" customFormat="1" ht="15" thickBot="1" x14ac:dyDescent="0.25">
      <c r="A222" s="296"/>
      <c r="B222" s="297"/>
      <c r="C222" s="296"/>
      <c r="D222" s="296"/>
      <c r="E222" s="296"/>
      <c r="F222" s="296"/>
      <c r="G222" s="296"/>
      <c r="H222" s="298"/>
      <c r="I222" s="296"/>
      <c r="J222" s="299"/>
    </row>
    <row r="223" spans="1:10" ht="15" thickTop="1" x14ac:dyDescent="0.2">
      <c r="A223" s="300"/>
      <c r="B223" s="301"/>
      <c r="C223" s="300"/>
      <c r="D223" s="300"/>
      <c r="E223" s="300"/>
      <c r="F223" s="300"/>
      <c r="G223" s="300"/>
      <c r="H223" s="300"/>
      <c r="I223" s="300"/>
      <c r="J223" s="300"/>
    </row>
    <row r="224" spans="1:10" x14ac:dyDescent="0.2">
      <c r="A224" s="373">
        <v>4</v>
      </c>
      <c r="B224" s="374"/>
      <c r="C224" s="373"/>
      <c r="D224" s="373" t="s">
        <v>185</v>
      </c>
      <c r="E224" s="373"/>
      <c r="F224" s="500"/>
      <c r="G224" s="500"/>
      <c r="H224" s="375"/>
      <c r="I224" s="373"/>
      <c r="J224" s="376"/>
    </row>
    <row r="225" spans="1:10" ht="15" x14ac:dyDescent="0.2">
      <c r="A225" s="281" t="s">
        <v>481</v>
      </c>
      <c r="B225" s="282" t="s">
        <v>194</v>
      </c>
      <c r="C225" s="281" t="s">
        <v>195</v>
      </c>
      <c r="D225" s="281" t="s">
        <v>196</v>
      </c>
      <c r="E225" s="498" t="s">
        <v>252</v>
      </c>
      <c r="F225" s="498"/>
      <c r="G225" s="282" t="s">
        <v>197</v>
      </c>
      <c r="H225" s="283" t="s">
        <v>198</v>
      </c>
      <c r="I225" s="283" t="s">
        <v>199</v>
      </c>
      <c r="J225" s="283" t="s">
        <v>253</v>
      </c>
    </row>
    <row r="226" spans="1:10" x14ac:dyDescent="0.2">
      <c r="A226" s="284" t="s">
        <v>254</v>
      </c>
      <c r="B226" s="285">
        <v>5213408</v>
      </c>
      <c r="C226" s="284" t="s">
        <v>160</v>
      </c>
      <c r="D226" s="284" t="s">
        <v>187</v>
      </c>
      <c r="E226" s="499"/>
      <c r="F226" s="499"/>
      <c r="G226" s="285" t="s">
        <v>127</v>
      </c>
      <c r="H226" s="286">
        <v>1</v>
      </c>
      <c r="I226" s="287"/>
      <c r="J226" s="287"/>
    </row>
    <row r="227" spans="1:10" s="292" customFormat="1" ht="15" x14ac:dyDescent="0.2">
      <c r="A227" s="504" t="s">
        <v>396</v>
      </c>
      <c r="B227" s="503" t="s">
        <v>194</v>
      </c>
      <c r="C227" s="504" t="s">
        <v>195</v>
      </c>
      <c r="D227" s="504" t="s">
        <v>397</v>
      </c>
      <c r="E227" s="501" t="s">
        <v>482</v>
      </c>
      <c r="F227" s="503" t="s">
        <v>483</v>
      </c>
      <c r="G227" s="501"/>
      <c r="H227" s="503" t="s">
        <v>484</v>
      </c>
      <c r="I227" s="501"/>
      <c r="J227" s="501" t="s">
        <v>485</v>
      </c>
    </row>
    <row r="228" spans="1:10" s="292" customFormat="1" ht="30" x14ac:dyDescent="0.2">
      <c r="A228" s="501"/>
      <c r="B228" s="503"/>
      <c r="C228" s="501"/>
      <c r="D228" s="501"/>
      <c r="E228" s="501"/>
      <c r="F228" s="384" t="s">
        <v>486</v>
      </c>
      <c r="G228" s="384" t="s">
        <v>487</v>
      </c>
      <c r="H228" s="384" t="s">
        <v>486</v>
      </c>
      <c r="I228" s="384" t="s">
        <v>487</v>
      </c>
      <c r="J228" s="501"/>
    </row>
    <row r="229" spans="1:10" s="292" customFormat="1" x14ac:dyDescent="0.2">
      <c r="A229" s="288" t="s">
        <v>256</v>
      </c>
      <c r="B229" s="289" t="s">
        <v>488</v>
      </c>
      <c r="C229" s="288" t="s">
        <v>160</v>
      </c>
      <c r="D229" s="288" t="s">
        <v>489</v>
      </c>
      <c r="E229" s="290">
        <v>1</v>
      </c>
      <c r="F229" s="291">
        <v>0.5</v>
      </c>
      <c r="G229" s="291">
        <v>0.5</v>
      </c>
      <c r="H229" s="369"/>
      <c r="I229" s="369"/>
      <c r="J229" s="385">
        <f>((F229*H229)+(G229*I229))*E229</f>
        <v>0</v>
      </c>
    </row>
    <row r="230" spans="1:10" s="292" customFormat="1" x14ac:dyDescent="0.2">
      <c r="A230" s="288" t="s">
        <v>256</v>
      </c>
      <c r="B230" s="289" t="s">
        <v>490</v>
      </c>
      <c r="C230" s="288" t="s">
        <v>160</v>
      </c>
      <c r="D230" s="288" t="s">
        <v>491</v>
      </c>
      <c r="E230" s="290">
        <v>1</v>
      </c>
      <c r="F230" s="291">
        <v>1</v>
      </c>
      <c r="G230" s="291">
        <v>0</v>
      </c>
      <c r="H230" s="369"/>
      <c r="I230" s="369"/>
      <c r="J230" s="385">
        <f>((F230*H230)+(G230*I230))*E230</f>
        <v>0</v>
      </c>
    </row>
    <row r="231" spans="1:10" s="292" customFormat="1" x14ac:dyDescent="0.2">
      <c r="A231" s="493"/>
      <c r="B231" s="493"/>
      <c r="C231" s="493"/>
      <c r="D231" s="493"/>
      <c r="E231" s="493"/>
      <c r="F231" s="493"/>
      <c r="G231" s="493" t="s">
        <v>492</v>
      </c>
      <c r="H231" s="493"/>
      <c r="I231" s="493"/>
      <c r="J231" s="386">
        <f>J230+J229</f>
        <v>0</v>
      </c>
    </row>
    <row r="232" spans="1:10" s="292" customFormat="1" ht="30" x14ac:dyDescent="0.2">
      <c r="A232" s="387" t="s">
        <v>493</v>
      </c>
      <c r="B232" s="388" t="s">
        <v>194</v>
      </c>
      <c r="C232" s="387" t="s">
        <v>195</v>
      </c>
      <c r="D232" s="387" t="s">
        <v>494</v>
      </c>
      <c r="E232" s="384" t="s">
        <v>482</v>
      </c>
      <c r="F232" s="501" t="s">
        <v>495</v>
      </c>
      <c r="G232" s="501"/>
      <c r="H232" s="501"/>
      <c r="I232" s="501"/>
      <c r="J232" s="384" t="s">
        <v>485</v>
      </c>
    </row>
    <row r="233" spans="1:10" s="292" customFormat="1" x14ac:dyDescent="0.2">
      <c r="A233" s="288" t="s">
        <v>256</v>
      </c>
      <c r="B233" s="289" t="s">
        <v>496</v>
      </c>
      <c r="C233" s="288" t="s">
        <v>160</v>
      </c>
      <c r="D233" s="288" t="s">
        <v>497</v>
      </c>
      <c r="E233" s="290">
        <v>1</v>
      </c>
      <c r="F233" s="288"/>
      <c r="G233" s="288"/>
      <c r="H233" s="288"/>
      <c r="I233" s="369"/>
      <c r="J233" s="369">
        <f>I233*E233</f>
        <v>0</v>
      </c>
    </row>
    <row r="234" spans="1:10" s="292" customFormat="1" x14ac:dyDescent="0.2">
      <c r="A234" s="288" t="s">
        <v>256</v>
      </c>
      <c r="B234" s="289" t="s">
        <v>498</v>
      </c>
      <c r="C234" s="288" t="s">
        <v>160</v>
      </c>
      <c r="D234" s="288" t="s">
        <v>499</v>
      </c>
      <c r="E234" s="290">
        <v>5</v>
      </c>
      <c r="F234" s="288"/>
      <c r="G234" s="288"/>
      <c r="H234" s="288"/>
      <c r="I234" s="369"/>
      <c r="J234" s="369">
        <f>I234*E234</f>
        <v>0</v>
      </c>
    </row>
    <row r="235" spans="1:10" s="292" customFormat="1" x14ac:dyDescent="0.2">
      <c r="A235" s="493"/>
      <c r="B235" s="493"/>
      <c r="C235" s="493"/>
      <c r="D235" s="493"/>
      <c r="E235" s="493"/>
      <c r="F235" s="493"/>
      <c r="G235" s="493" t="s">
        <v>500</v>
      </c>
      <c r="H235" s="493"/>
      <c r="I235" s="493"/>
      <c r="J235" s="386">
        <f>J234+J233</f>
        <v>0</v>
      </c>
    </row>
    <row r="236" spans="1:10" s="292" customFormat="1" x14ac:dyDescent="0.2">
      <c r="A236" s="493"/>
      <c r="B236" s="493"/>
      <c r="C236" s="493"/>
      <c r="D236" s="493"/>
      <c r="E236" s="493"/>
      <c r="F236" s="493"/>
      <c r="G236" s="493" t="s">
        <v>501</v>
      </c>
      <c r="H236" s="493"/>
      <c r="I236" s="493"/>
      <c r="J236" s="386">
        <v>0</v>
      </c>
    </row>
    <row r="237" spans="1:10" s="292" customFormat="1" x14ac:dyDescent="0.2">
      <c r="A237" s="493"/>
      <c r="B237" s="493"/>
      <c r="C237" s="493"/>
      <c r="D237" s="493"/>
      <c r="E237" s="493"/>
      <c r="F237" s="493"/>
      <c r="G237" s="493" t="s">
        <v>502</v>
      </c>
      <c r="H237" s="493"/>
      <c r="I237" s="493"/>
      <c r="J237" s="386">
        <f>J235+J231</f>
        <v>0</v>
      </c>
    </row>
    <row r="238" spans="1:10" s="292" customFormat="1" x14ac:dyDescent="0.2">
      <c r="A238" s="493"/>
      <c r="B238" s="493"/>
      <c r="C238" s="493"/>
      <c r="D238" s="493"/>
      <c r="E238" s="493"/>
      <c r="F238" s="493"/>
      <c r="G238" s="493" t="s">
        <v>503</v>
      </c>
      <c r="H238" s="493"/>
      <c r="I238" s="493"/>
      <c r="J238" s="386">
        <v>0</v>
      </c>
    </row>
    <row r="239" spans="1:10" s="292" customFormat="1" x14ac:dyDescent="0.2">
      <c r="A239" s="493"/>
      <c r="B239" s="493"/>
      <c r="C239" s="493"/>
      <c r="D239" s="493"/>
      <c r="E239" s="493"/>
      <c r="F239" s="493"/>
      <c r="G239" s="493" t="s">
        <v>504</v>
      </c>
      <c r="H239" s="493"/>
      <c r="I239" s="493"/>
      <c r="J239" s="386">
        <v>0</v>
      </c>
    </row>
    <row r="240" spans="1:10" s="292" customFormat="1" x14ac:dyDescent="0.2">
      <c r="A240" s="493"/>
      <c r="B240" s="493"/>
      <c r="C240" s="493"/>
      <c r="D240" s="493"/>
      <c r="E240" s="493"/>
      <c r="F240" s="493"/>
      <c r="G240" s="493" t="s">
        <v>505</v>
      </c>
      <c r="H240" s="493"/>
      <c r="I240" s="493"/>
      <c r="J240" s="386"/>
    </row>
    <row r="241" spans="1:10" s="292" customFormat="1" x14ac:dyDescent="0.2">
      <c r="A241" s="493"/>
      <c r="B241" s="493"/>
      <c r="C241" s="493"/>
      <c r="D241" s="493"/>
      <c r="E241" s="493"/>
      <c r="F241" s="493"/>
      <c r="G241" s="493" t="s">
        <v>506</v>
      </c>
      <c r="H241" s="493"/>
      <c r="I241" s="493"/>
      <c r="J241" s="386" t="e">
        <f>J237/J240</f>
        <v>#DIV/0!</v>
      </c>
    </row>
    <row r="242" spans="1:10" s="292" customFormat="1" ht="30" x14ac:dyDescent="0.2">
      <c r="A242" s="387" t="s">
        <v>375</v>
      </c>
      <c r="B242" s="388" t="s">
        <v>195</v>
      </c>
      <c r="C242" s="387" t="s">
        <v>194</v>
      </c>
      <c r="D242" s="387" t="s">
        <v>274</v>
      </c>
      <c r="E242" s="384" t="s">
        <v>482</v>
      </c>
      <c r="F242" s="384" t="s">
        <v>507</v>
      </c>
      <c r="G242" s="501" t="s">
        <v>508</v>
      </c>
      <c r="H242" s="501"/>
      <c r="I242" s="501"/>
      <c r="J242" s="384" t="s">
        <v>485</v>
      </c>
    </row>
    <row r="243" spans="1:10" s="292" customFormat="1" x14ac:dyDescent="0.2">
      <c r="A243" s="288" t="s">
        <v>256</v>
      </c>
      <c r="B243" s="289" t="s">
        <v>160</v>
      </c>
      <c r="C243" s="288" t="s">
        <v>509</v>
      </c>
      <c r="D243" s="288" t="s">
        <v>510</v>
      </c>
      <c r="E243" s="290">
        <v>3.0750000000000002</v>
      </c>
      <c r="F243" s="289" t="s">
        <v>511</v>
      </c>
      <c r="G243" s="502"/>
      <c r="H243" s="502"/>
      <c r="I243" s="497"/>
      <c r="J243" s="369">
        <f>G243*E243</f>
        <v>0</v>
      </c>
    </row>
    <row r="244" spans="1:10" s="292" customFormat="1" x14ac:dyDescent="0.2">
      <c r="A244" s="288" t="s">
        <v>256</v>
      </c>
      <c r="B244" s="289" t="s">
        <v>160</v>
      </c>
      <c r="C244" s="288" t="s">
        <v>512</v>
      </c>
      <c r="D244" s="288" t="s">
        <v>513</v>
      </c>
      <c r="E244" s="290">
        <v>0.35</v>
      </c>
      <c r="F244" s="289" t="s">
        <v>511</v>
      </c>
      <c r="G244" s="502"/>
      <c r="H244" s="502"/>
      <c r="I244" s="497"/>
      <c r="J244" s="369">
        <f>G244*E244</f>
        <v>0</v>
      </c>
    </row>
    <row r="245" spans="1:10" s="292" customFormat="1" x14ac:dyDescent="0.2">
      <c r="A245" s="288" t="s">
        <v>256</v>
      </c>
      <c r="B245" s="289" t="s">
        <v>160</v>
      </c>
      <c r="C245" s="288" t="s">
        <v>514</v>
      </c>
      <c r="D245" s="288" t="s">
        <v>515</v>
      </c>
      <c r="E245" s="290">
        <v>0.03</v>
      </c>
      <c r="F245" s="289" t="s">
        <v>361</v>
      </c>
      <c r="G245" s="502"/>
      <c r="H245" s="502"/>
      <c r="I245" s="497"/>
      <c r="J245" s="369">
        <f>G245*E245</f>
        <v>0</v>
      </c>
    </row>
    <row r="246" spans="1:10" s="292" customFormat="1" x14ac:dyDescent="0.2">
      <c r="A246" s="288"/>
      <c r="B246" s="289"/>
      <c r="C246" s="288"/>
      <c r="D246" s="288"/>
      <c r="E246" s="290">
        <v>0.6</v>
      </c>
      <c r="F246" s="289" t="s">
        <v>361</v>
      </c>
      <c r="G246" s="502"/>
      <c r="H246" s="502"/>
      <c r="I246" s="497"/>
      <c r="J246" s="369"/>
    </row>
    <row r="247" spans="1:10" s="292" customFormat="1" x14ac:dyDescent="0.2">
      <c r="A247" s="493"/>
      <c r="B247" s="493"/>
      <c r="C247" s="493"/>
      <c r="D247" s="493"/>
      <c r="E247" s="493"/>
      <c r="F247" s="493"/>
      <c r="G247" s="493" t="s">
        <v>516</v>
      </c>
      <c r="H247" s="493"/>
      <c r="I247" s="493"/>
      <c r="J247" s="386">
        <f>SUM(J243:J246)</f>
        <v>0</v>
      </c>
    </row>
    <row r="248" spans="1:10" s="292" customFormat="1" ht="30" x14ac:dyDescent="0.2">
      <c r="A248" s="387" t="s">
        <v>517</v>
      </c>
      <c r="B248" s="388" t="s">
        <v>195</v>
      </c>
      <c r="C248" s="387" t="s">
        <v>194</v>
      </c>
      <c r="D248" s="387" t="s">
        <v>518</v>
      </c>
      <c r="E248" s="384" t="s">
        <v>482</v>
      </c>
      <c r="F248" s="384" t="s">
        <v>507</v>
      </c>
      <c r="G248" s="384" t="s">
        <v>256</v>
      </c>
      <c r="H248" s="501" t="s">
        <v>508</v>
      </c>
      <c r="I248" s="501"/>
      <c r="J248" s="384" t="s">
        <v>485</v>
      </c>
    </row>
    <row r="249" spans="1:10" s="292" customFormat="1" ht="25.5" x14ac:dyDescent="0.2">
      <c r="A249" s="288" t="s">
        <v>519</v>
      </c>
      <c r="B249" s="289" t="s">
        <v>160</v>
      </c>
      <c r="C249" s="288">
        <v>5915474</v>
      </c>
      <c r="D249" s="288" t="s">
        <v>520</v>
      </c>
      <c r="E249" s="290">
        <v>3.0799999999999998E-3</v>
      </c>
      <c r="F249" s="289" t="s">
        <v>370</v>
      </c>
      <c r="G249" s="369" t="s">
        <v>509</v>
      </c>
      <c r="H249" s="502"/>
      <c r="I249" s="497"/>
      <c r="J249" s="369">
        <f>H249*E249</f>
        <v>0</v>
      </c>
    </row>
    <row r="250" spans="1:10" s="292" customFormat="1" ht="25.5" x14ac:dyDescent="0.2">
      <c r="A250" s="288" t="s">
        <v>519</v>
      </c>
      <c r="B250" s="289" t="s">
        <v>160</v>
      </c>
      <c r="C250" s="288">
        <v>5915474</v>
      </c>
      <c r="D250" s="288" t="s">
        <v>521</v>
      </c>
      <c r="E250" s="290">
        <v>3.5E-4</v>
      </c>
      <c r="F250" s="289" t="s">
        <v>370</v>
      </c>
      <c r="G250" s="369" t="s">
        <v>512</v>
      </c>
      <c r="H250" s="502"/>
      <c r="I250" s="497"/>
      <c r="J250" s="369">
        <f>H250*E250</f>
        <v>0</v>
      </c>
    </row>
    <row r="251" spans="1:10" s="292" customFormat="1" ht="25.5" x14ac:dyDescent="0.2">
      <c r="A251" s="288" t="s">
        <v>519</v>
      </c>
      <c r="B251" s="289" t="s">
        <v>160</v>
      </c>
      <c r="C251" s="288">
        <v>5915474</v>
      </c>
      <c r="D251" s="288" t="s">
        <v>522</v>
      </c>
      <c r="E251" s="290">
        <v>5.0000000000000002E-5</v>
      </c>
      <c r="F251" s="289" t="s">
        <v>370</v>
      </c>
      <c r="G251" s="369" t="s">
        <v>514</v>
      </c>
      <c r="H251" s="502"/>
      <c r="I251" s="497"/>
      <c r="J251" s="369">
        <f>H251*E251</f>
        <v>0</v>
      </c>
    </row>
    <row r="252" spans="1:10" s="292" customFormat="1" x14ac:dyDescent="0.2">
      <c r="A252" s="288"/>
      <c r="B252" s="289"/>
      <c r="C252" s="288"/>
      <c r="D252" s="288"/>
      <c r="E252" s="290"/>
      <c r="F252" s="289"/>
      <c r="G252" s="369"/>
      <c r="H252" s="502"/>
      <c r="I252" s="497"/>
      <c r="J252" s="369"/>
    </row>
    <row r="253" spans="1:10" s="292" customFormat="1" x14ac:dyDescent="0.2">
      <c r="A253" s="288"/>
      <c r="B253" s="289"/>
      <c r="C253" s="288"/>
      <c r="D253" s="288"/>
      <c r="E253" s="290"/>
      <c r="F253" s="289"/>
      <c r="G253" s="369"/>
      <c r="H253" s="502"/>
      <c r="I253" s="497"/>
      <c r="J253" s="369"/>
    </row>
    <row r="254" spans="1:10" s="292" customFormat="1" x14ac:dyDescent="0.2">
      <c r="A254" s="493"/>
      <c r="B254" s="493"/>
      <c r="C254" s="493"/>
      <c r="D254" s="493"/>
      <c r="E254" s="493"/>
      <c r="F254" s="493"/>
      <c r="G254" s="493" t="s">
        <v>523</v>
      </c>
      <c r="H254" s="493"/>
      <c r="I254" s="493"/>
      <c r="J254" s="386">
        <f>SUM(J249:J253)</f>
        <v>0</v>
      </c>
    </row>
    <row r="255" spans="1:10" s="292" customFormat="1" ht="15" thickBot="1" x14ac:dyDescent="0.25">
      <c r="A255" s="296"/>
      <c r="B255" s="297"/>
      <c r="C255" s="296"/>
      <c r="D255" s="296"/>
      <c r="E255" s="296"/>
      <c r="F255" s="296"/>
      <c r="G255" s="296"/>
      <c r="H255" s="298"/>
      <c r="I255" s="296"/>
      <c r="J255" s="299"/>
    </row>
    <row r="256" spans="1:10" ht="15" thickTop="1" x14ac:dyDescent="0.2">
      <c r="A256" s="300"/>
      <c r="B256" s="301"/>
      <c r="C256" s="300"/>
      <c r="D256" s="300"/>
      <c r="E256" s="300"/>
      <c r="F256" s="300"/>
      <c r="G256" s="300"/>
      <c r="H256" s="300"/>
      <c r="I256" s="300"/>
      <c r="J256" s="300"/>
    </row>
    <row r="257" spans="1:10" x14ac:dyDescent="0.2">
      <c r="A257" s="373">
        <v>5</v>
      </c>
      <c r="B257" s="374"/>
      <c r="C257" s="373"/>
      <c r="D257" s="373" t="s">
        <v>188</v>
      </c>
      <c r="E257" s="373"/>
      <c r="F257" s="500"/>
      <c r="G257" s="500"/>
      <c r="H257" s="375"/>
      <c r="I257" s="373"/>
      <c r="J257" s="376"/>
    </row>
    <row r="258" spans="1:10" ht="15" x14ac:dyDescent="0.2">
      <c r="A258" s="281" t="s">
        <v>524</v>
      </c>
      <c r="B258" s="282" t="s">
        <v>194</v>
      </c>
      <c r="C258" s="281" t="s">
        <v>195</v>
      </c>
      <c r="D258" s="281" t="s">
        <v>196</v>
      </c>
      <c r="E258" s="498" t="s">
        <v>252</v>
      </c>
      <c r="F258" s="498"/>
      <c r="G258" s="282" t="s">
        <v>197</v>
      </c>
      <c r="H258" s="283" t="s">
        <v>198</v>
      </c>
      <c r="I258" s="283" t="s">
        <v>199</v>
      </c>
      <c r="J258" s="283" t="s">
        <v>253</v>
      </c>
    </row>
    <row r="259" spans="1:10" ht="25.5" x14ac:dyDescent="0.2">
      <c r="A259" s="284" t="s">
        <v>254</v>
      </c>
      <c r="B259" s="285" t="s">
        <v>189</v>
      </c>
      <c r="C259" s="284" t="s">
        <v>120</v>
      </c>
      <c r="D259" s="284" t="s">
        <v>190</v>
      </c>
      <c r="E259" s="499" t="s">
        <v>268</v>
      </c>
      <c r="F259" s="499"/>
      <c r="G259" s="285" t="s">
        <v>127</v>
      </c>
      <c r="H259" s="286">
        <v>1</v>
      </c>
      <c r="I259" s="287">
        <f>TRUNC(SUM(J260:J261),2)</f>
        <v>0</v>
      </c>
      <c r="J259" s="287">
        <f>TRUNC(SUM(J260:J261),2)</f>
        <v>0</v>
      </c>
    </row>
    <row r="260" spans="1:10" s="292" customFormat="1" ht="25.5" x14ac:dyDescent="0.2">
      <c r="A260" s="288" t="s">
        <v>261</v>
      </c>
      <c r="B260" s="289" t="s">
        <v>270</v>
      </c>
      <c r="C260" s="288" t="s">
        <v>125</v>
      </c>
      <c r="D260" s="288" t="s">
        <v>271</v>
      </c>
      <c r="E260" s="497" t="s">
        <v>268</v>
      </c>
      <c r="F260" s="497"/>
      <c r="G260" s="289" t="s">
        <v>269</v>
      </c>
      <c r="H260" s="290">
        <v>2.7799999999999998E-2</v>
      </c>
      <c r="I260" s="291"/>
      <c r="J260" s="291">
        <f>TRUNC((I260*H260),2)</f>
        <v>0</v>
      </c>
    </row>
    <row r="261" spans="1:10" s="292" customFormat="1" ht="25.5" x14ac:dyDescent="0.2">
      <c r="A261" s="288" t="s">
        <v>261</v>
      </c>
      <c r="B261" s="289" t="s">
        <v>525</v>
      </c>
      <c r="C261" s="288" t="s">
        <v>125</v>
      </c>
      <c r="D261" s="288" t="s">
        <v>526</v>
      </c>
      <c r="E261" s="497" t="s">
        <v>527</v>
      </c>
      <c r="F261" s="497"/>
      <c r="G261" s="289" t="s">
        <v>528</v>
      </c>
      <c r="H261" s="290">
        <v>6.2600000000000003E-2</v>
      </c>
      <c r="I261" s="291"/>
      <c r="J261" s="291">
        <f>TRUNC((I261*H261),2)</f>
        <v>0</v>
      </c>
    </row>
    <row r="262" spans="1:10" s="292" customFormat="1" x14ac:dyDescent="0.2">
      <c r="A262" s="293"/>
      <c r="B262" s="294"/>
      <c r="C262" s="293"/>
      <c r="D262" s="293"/>
      <c r="E262" s="293"/>
      <c r="F262" s="295"/>
      <c r="G262" s="293"/>
      <c r="H262" s="295"/>
      <c r="I262" s="293"/>
      <c r="J262" s="295"/>
    </row>
    <row r="263" spans="1:10" s="292" customFormat="1" x14ac:dyDescent="0.2">
      <c r="A263" s="293"/>
      <c r="B263" s="294"/>
      <c r="C263" s="293"/>
      <c r="D263" s="293"/>
      <c r="E263" s="293"/>
      <c r="F263" s="295"/>
      <c r="G263" s="293"/>
      <c r="H263" s="496"/>
      <c r="I263" s="496"/>
      <c r="J263" s="295"/>
    </row>
    <row r="264" spans="1:10" s="292" customFormat="1" ht="15" thickBot="1" x14ac:dyDescent="0.25">
      <c r="A264" s="296"/>
      <c r="B264" s="297"/>
      <c r="C264" s="296"/>
      <c r="D264" s="296"/>
      <c r="E264" s="296"/>
      <c r="F264" s="296"/>
      <c r="G264" s="296"/>
      <c r="H264" s="298"/>
      <c r="I264" s="296"/>
      <c r="J264" s="299"/>
    </row>
    <row r="265" spans="1:10" ht="15" thickTop="1" x14ac:dyDescent="0.2">
      <c r="A265" s="300"/>
      <c r="B265" s="301"/>
      <c r="C265" s="300"/>
      <c r="D265" s="300"/>
      <c r="E265" s="300"/>
      <c r="F265" s="300"/>
      <c r="G265" s="300"/>
      <c r="H265" s="300"/>
      <c r="I265" s="300"/>
      <c r="J265" s="300"/>
    </row>
    <row r="266" spans="1:10" ht="15" x14ac:dyDescent="0.2">
      <c r="A266" s="281" t="s">
        <v>529</v>
      </c>
      <c r="B266" s="282" t="s">
        <v>194</v>
      </c>
      <c r="C266" s="281" t="s">
        <v>195</v>
      </c>
      <c r="D266" s="281" t="s">
        <v>196</v>
      </c>
      <c r="E266" s="498" t="s">
        <v>252</v>
      </c>
      <c r="F266" s="498"/>
      <c r="G266" s="282" t="s">
        <v>197</v>
      </c>
      <c r="H266" s="283" t="s">
        <v>198</v>
      </c>
      <c r="I266" s="283" t="s">
        <v>199</v>
      </c>
      <c r="J266" s="283" t="s">
        <v>253</v>
      </c>
    </row>
    <row r="267" spans="1:10" x14ac:dyDescent="0.2">
      <c r="A267" s="284" t="s">
        <v>254</v>
      </c>
      <c r="B267" s="285" t="s">
        <v>191</v>
      </c>
      <c r="C267" s="284" t="s">
        <v>120</v>
      </c>
      <c r="D267" s="284" t="s">
        <v>192</v>
      </c>
      <c r="E267" s="499" t="s">
        <v>260</v>
      </c>
      <c r="F267" s="499"/>
      <c r="G267" s="285" t="s">
        <v>130</v>
      </c>
      <c r="H267" s="286">
        <v>1</v>
      </c>
      <c r="I267" s="287">
        <f>TRUNC(SUM(J268:J269),2)</f>
        <v>0</v>
      </c>
      <c r="J267" s="287">
        <f>TRUNC(SUM(J268:J269),2)</f>
        <v>0</v>
      </c>
    </row>
    <row r="268" spans="1:10" s="292" customFormat="1" ht="38.25" x14ac:dyDescent="0.2">
      <c r="A268" s="288" t="s">
        <v>261</v>
      </c>
      <c r="B268" s="289" t="s">
        <v>530</v>
      </c>
      <c r="C268" s="288" t="s">
        <v>125</v>
      </c>
      <c r="D268" s="288" t="s">
        <v>531</v>
      </c>
      <c r="E268" s="497" t="s">
        <v>318</v>
      </c>
      <c r="F268" s="497"/>
      <c r="G268" s="289" t="s">
        <v>388</v>
      </c>
      <c r="H268" s="290">
        <v>24</v>
      </c>
      <c r="I268" s="291"/>
      <c r="J268" s="291">
        <f>TRUNC((I268*H268),2)</f>
        <v>0</v>
      </c>
    </row>
    <row r="269" spans="1:10" s="292" customFormat="1" ht="38.25" x14ac:dyDescent="0.2">
      <c r="A269" s="288" t="s">
        <v>261</v>
      </c>
      <c r="B269" s="289" t="s">
        <v>532</v>
      </c>
      <c r="C269" s="288" t="s">
        <v>125</v>
      </c>
      <c r="D269" s="288" t="s">
        <v>533</v>
      </c>
      <c r="E269" s="497" t="s">
        <v>318</v>
      </c>
      <c r="F269" s="497"/>
      <c r="G269" s="289" t="s">
        <v>390</v>
      </c>
      <c r="H269" s="290">
        <v>8</v>
      </c>
      <c r="I269" s="291"/>
      <c r="J269" s="291">
        <f>TRUNC((I269*H269),2)</f>
        <v>0</v>
      </c>
    </row>
    <row r="270" spans="1:10" s="292" customFormat="1" x14ac:dyDescent="0.2">
      <c r="A270" s="293"/>
      <c r="B270" s="294"/>
      <c r="C270" s="293"/>
      <c r="D270" s="293"/>
      <c r="E270" s="293"/>
      <c r="F270" s="295"/>
      <c r="G270" s="293"/>
      <c r="H270" s="295"/>
      <c r="I270" s="293"/>
      <c r="J270" s="295"/>
    </row>
    <row r="271" spans="1:10" s="292" customFormat="1" x14ac:dyDescent="0.2">
      <c r="A271" s="293"/>
      <c r="B271" s="294"/>
      <c r="C271" s="293"/>
      <c r="D271" s="293"/>
      <c r="E271" s="293"/>
      <c r="F271" s="295"/>
      <c r="G271" s="293"/>
      <c r="H271" s="496"/>
      <c r="I271" s="496"/>
      <c r="J271" s="295"/>
    </row>
    <row r="272" spans="1:10" s="292" customFormat="1" ht="15" thickBot="1" x14ac:dyDescent="0.25">
      <c r="A272" s="296"/>
      <c r="B272" s="297"/>
      <c r="C272" s="296"/>
      <c r="D272" s="296"/>
      <c r="E272" s="296"/>
      <c r="F272" s="296"/>
      <c r="G272" s="296"/>
      <c r="H272" s="298"/>
      <c r="I272" s="296"/>
      <c r="J272" s="299"/>
    </row>
    <row r="273" spans="1:10" ht="15" thickTop="1" x14ac:dyDescent="0.2">
      <c r="A273" s="300"/>
      <c r="B273" s="301"/>
      <c r="C273" s="300"/>
      <c r="D273" s="300"/>
      <c r="E273" s="300"/>
      <c r="F273" s="300"/>
      <c r="G273" s="300"/>
      <c r="H273" s="300"/>
      <c r="I273" s="300"/>
      <c r="J273" s="300"/>
    </row>
    <row r="274" spans="1:10" x14ac:dyDescent="0.2">
      <c r="A274" s="294"/>
      <c r="B274" s="294"/>
      <c r="C274" s="294"/>
      <c r="D274" s="294"/>
      <c r="E274" s="294"/>
      <c r="F274" s="294"/>
      <c r="G274" s="294"/>
      <c r="H274" s="294"/>
      <c r="I274" s="294"/>
      <c r="J274" s="294"/>
    </row>
    <row r="275" spans="1:10" x14ac:dyDescent="0.2">
      <c r="A275" s="493"/>
      <c r="B275" s="493"/>
      <c r="C275" s="493"/>
      <c r="D275" s="315"/>
      <c r="E275" s="296"/>
      <c r="F275" s="494"/>
      <c r="G275" s="493"/>
      <c r="H275" s="495"/>
      <c r="I275" s="493"/>
      <c r="J275" s="493"/>
    </row>
    <row r="276" spans="1:10" x14ac:dyDescent="0.2">
      <c r="A276" s="493"/>
      <c r="B276" s="493"/>
      <c r="C276" s="493"/>
      <c r="D276" s="315"/>
      <c r="E276" s="296"/>
      <c r="F276" s="494"/>
      <c r="G276" s="493"/>
      <c r="H276" s="495"/>
      <c r="I276" s="493"/>
      <c r="J276" s="493"/>
    </row>
    <row r="277" spans="1:10" x14ac:dyDescent="0.2">
      <c r="A277" s="493"/>
      <c r="B277" s="493"/>
      <c r="C277" s="493"/>
      <c r="D277" s="315"/>
      <c r="E277" s="296"/>
      <c r="F277" s="494"/>
      <c r="G277" s="493"/>
      <c r="H277" s="495"/>
      <c r="I277" s="493"/>
      <c r="J277" s="493"/>
    </row>
    <row r="278" spans="1:10" x14ac:dyDescent="0.2">
      <c r="A278" s="292"/>
      <c r="B278" s="389"/>
      <c r="C278" s="292"/>
      <c r="D278" s="292"/>
      <c r="E278" s="292"/>
      <c r="F278" s="292"/>
      <c r="G278" s="292"/>
      <c r="H278" s="292"/>
      <c r="I278" s="292"/>
      <c r="J278" s="292"/>
    </row>
    <row r="279" spans="1:10" x14ac:dyDescent="0.2">
      <c r="A279" s="292"/>
      <c r="B279" s="389"/>
      <c r="C279" s="292"/>
      <c r="D279" s="292"/>
      <c r="E279" s="292"/>
      <c r="F279" s="292"/>
      <c r="G279" s="292"/>
      <c r="H279" s="292"/>
      <c r="I279" s="292"/>
      <c r="J279" s="292"/>
    </row>
    <row r="280" spans="1:10" x14ac:dyDescent="0.2">
      <c r="A280" s="292"/>
      <c r="B280" s="389"/>
      <c r="C280" s="292"/>
      <c r="D280" s="292"/>
      <c r="E280" s="292"/>
      <c r="F280" s="292"/>
      <c r="G280" s="292"/>
      <c r="H280" s="292"/>
      <c r="I280" s="292"/>
      <c r="J280" s="292"/>
    </row>
  </sheetData>
  <mergeCells count="232">
    <mergeCell ref="A3:J3"/>
    <mergeCell ref="F4:G4"/>
    <mergeCell ref="E5:F5"/>
    <mergeCell ref="E6:F6"/>
    <mergeCell ref="E7:F7"/>
    <mergeCell ref="H9:I9"/>
    <mergeCell ref="C1:D1"/>
    <mergeCell ref="E1:F1"/>
    <mergeCell ref="G1:H1"/>
    <mergeCell ref="I1:J1"/>
    <mergeCell ref="C2:D2"/>
    <mergeCell ref="E2:F2"/>
    <mergeCell ref="G2:H2"/>
    <mergeCell ref="I2:J2"/>
    <mergeCell ref="E18:F18"/>
    <mergeCell ref="E19:F19"/>
    <mergeCell ref="E20:F20"/>
    <mergeCell ref="H22:I22"/>
    <mergeCell ref="E25:F25"/>
    <mergeCell ref="E26:F26"/>
    <mergeCell ref="E12:F12"/>
    <mergeCell ref="E13:F13"/>
    <mergeCell ref="E14:F14"/>
    <mergeCell ref="E15:F15"/>
    <mergeCell ref="E16:F16"/>
    <mergeCell ref="E17:F17"/>
    <mergeCell ref="E36:F36"/>
    <mergeCell ref="E37:F37"/>
    <mergeCell ref="E38:F38"/>
    <mergeCell ref="E39:F39"/>
    <mergeCell ref="E40:F40"/>
    <mergeCell ref="E41:F41"/>
    <mergeCell ref="E27:F27"/>
    <mergeCell ref="E28:F28"/>
    <mergeCell ref="E29:F29"/>
    <mergeCell ref="E30:F30"/>
    <mergeCell ref="E31:F31"/>
    <mergeCell ref="E32:F32"/>
    <mergeCell ref="E51:F51"/>
    <mergeCell ref="E52:F52"/>
    <mergeCell ref="E53:F53"/>
    <mergeCell ref="E54:F54"/>
    <mergeCell ref="E55:F55"/>
    <mergeCell ref="E56:F56"/>
    <mergeCell ref="E42:F42"/>
    <mergeCell ref="E43:F43"/>
    <mergeCell ref="E47:F47"/>
    <mergeCell ref="E48:F48"/>
    <mergeCell ref="E49:F49"/>
    <mergeCell ref="E50:F50"/>
    <mergeCell ref="E67:F67"/>
    <mergeCell ref="E68:F68"/>
    <mergeCell ref="E69:F69"/>
    <mergeCell ref="E70:F70"/>
    <mergeCell ref="E71:F71"/>
    <mergeCell ref="H73:I73"/>
    <mergeCell ref="E61:F61"/>
    <mergeCell ref="E62:F62"/>
    <mergeCell ref="E63:F63"/>
    <mergeCell ref="E64:F64"/>
    <mergeCell ref="E65:F65"/>
    <mergeCell ref="E66:F66"/>
    <mergeCell ref="E82:F82"/>
    <mergeCell ref="E83:F83"/>
    <mergeCell ref="H85:I85"/>
    <mergeCell ref="E88:F88"/>
    <mergeCell ref="E89:F89"/>
    <mergeCell ref="E90:F90"/>
    <mergeCell ref="E76:F76"/>
    <mergeCell ref="E77:F77"/>
    <mergeCell ref="E78:F78"/>
    <mergeCell ref="E79:F79"/>
    <mergeCell ref="E80:F80"/>
    <mergeCell ref="E81:F81"/>
    <mergeCell ref="E97:F97"/>
    <mergeCell ref="H99:I99"/>
    <mergeCell ref="E101:F101"/>
    <mergeCell ref="E102:F102"/>
    <mergeCell ref="E103:F103"/>
    <mergeCell ref="E104:F104"/>
    <mergeCell ref="E91:F91"/>
    <mergeCell ref="E92:F92"/>
    <mergeCell ref="E93:F93"/>
    <mergeCell ref="E94:F94"/>
    <mergeCell ref="E95:F95"/>
    <mergeCell ref="E96:F96"/>
    <mergeCell ref="E116:F116"/>
    <mergeCell ref="E117:F117"/>
    <mergeCell ref="E118:F118"/>
    <mergeCell ref="E119:F119"/>
    <mergeCell ref="E122:F122"/>
    <mergeCell ref="E123:F123"/>
    <mergeCell ref="H106:I106"/>
    <mergeCell ref="E109:F109"/>
    <mergeCell ref="E110:F110"/>
    <mergeCell ref="E111:F111"/>
    <mergeCell ref="E114:F114"/>
    <mergeCell ref="E115:F115"/>
    <mergeCell ref="E133:F133"/>
    <mergeCell ref="F140:G140"/>
    <mergeCell ref="E141:F141"/>
    <mergeCell ref="E142:F142"/>
    <mergeCell ref="E143:F143"/>
    <mergeCell ref="E144:F144"/>
    <mergeCell ref="E124:F124"/>
    <mergeCell ref="E125:F125"/>
    <mergeCell ref="E126:F126"/>
    <mergeCell ref="E127:F127"/>
    <mergeCell ref="E129:F129"/>
    <mergeCell ref="E131:F131"/>
    <mergeCell ref="E153:F153"/>
    <mergeCell ref="E154:F154"/>
    <mergeCell ref="E155:F155"/>
    <mergeCell ref="E156:F156"/>
    <mergeCell ref="E157:F157"/>
    <mergeCell ref="H158:I158"/>
    <mergeCell ref="E145:F145"/>
    <mergeCell ref="E146:F146"/>
    <mergeCell ref="E147:F147"/>
    <mergeCell ref="H148:I148"/>
    <mergeCell ref="E151:F151"/>
    <mergeCell ref="E152:F152"/>
    <mergeCell ref="E167:F167"/>
    <mergeCell ref="E168:F168"/>
    <mergeCell ref="E169:F169"/>
    <mergeCell ref="H170:I170"/>
    <mergeCell ref="E173:F173"/>
    <mergeCell ref="E174:F174"/>
    <mergeCell ref="E161:F161"/>
    <mergeCell ref="E162:F162"/>
    <mergeCell ref="E163:F163"/>
    <mergeCell ref="E164:F164"/>
    <mergeCell ref="E165:F165"/>
    <mergeCell ref="E166:F166"/>
    <mergeCell ref="E181:F181"/>
    <mergeCell ref="E182:F182"/>
    <mergeCell ref="E183:F183"/>
    <mergeCell ref="E184:F184"/>
    <mergeCell ref="E185:F185"/>
    <mergeCell ref="E189:F189"/>
    <mergeCell ref="E175:F175"/>
    <mergeCell ref="E176:F176"/>
    <mergeCell ref="E177:F177"/>
    <mergeCell ref="E178:F178"/>
    <mergeCell ref="E179:F179"/>
    <mergeCell ref="E180:F180"/>
    <mergeCell ref="E199:F199"/>
    <mergeCell ref="E200:F200"/>
    <mergeCell ref="E201:F201"/>
    <mergeCell ref="E202:F202"/>
    <mergeCell ref="H204:I204"/>
    <mergeCell ref="E207:F207"/>
    <mergeCell ref="E190:F190"/>
    <mergeCell ref="E191:F191"/>
    <mergeCell ref="E192:F192"/>
    <mergeCell ref="F196:G196"/>
    <mergeCell ref="E197:F197"/>
    <mergeCell ref="E198:F198"/>
    <mergeCell ref="E214:F214"/>
    <mergeCell ref="E215:F215"/>
    <mergeCell ref="E216:F216"/>
    <mergeCell ref="E217:F217"/>
    <mergeCell ref="H221:I221"/>
    <mergeCell ref="F224:G224"/>
    <mergeCell ref="E208:F208"/>
    <mergeCell ref="E209:F209"/>
    <mergeCell ref="E210:F210"/>
    <mergeCell ref="E211:F211"/>
    <mergeCell ref="E212:F212"/>
    <mergeCell ref="E213:F213"/>
    <mergeCell ref="H227:I227"/>
    <mergeCell ref="J227:J228"/>
    <mergeCell ref="A231:F231"/>
    <mergeCell ref="G231:I231"/>
    <mergeCell ref="F232:I232"/>
    <mergeCell ref="A235:F235"/>
    <mergeCell ref="G235:I235"/>
    <mergeCell ref="E225:F225"/>
    <mergeCell ref="E226:F226"/>
    <mergeCell ref="A227:A228"/>
    <mergeCell ref="B227:B228"/>
    <mergeCell ref="C227:C228"/>
    <mergeCell ref="D227:D228"/>
    <mergeCell ref="E227:E228"/>
    <mergeCell ref="F227:G227"/>
    <mergeCell ref="A247:F247"/>
    <mergeCell ref="G247:I247"/>
    <mergeCell ref="A239:F239"/>
    <mergeCell ref="G239:I239"/>
    <mergeCell ref="A240:F240"/>
    <mergeCell ref="G240:I240"/>
    <mergeCell ref="A241:F241"/>
    <mergeCell ref="G241:I241"/>
    <mergeCell ref="A236:F236"/>
    <mergeCell ref="G236:I236"/>
    <mergeCell ref="A237:F237"/>
    <mergeCell ref="G237:I237"/>
    <mergeCell ref="A238:F238"/>
    <mergeCell ref="G238:I238"/>
    <mergeCell ref="H248:I248"/>
    <mergeCell ref="H249:I249"/>
    <mergeCell ref="H250:I250"/>
    <mergeCell ref="H251:I251"/>
    <mergeCell ref="H252:I252"/>
    <mergeCell ref="H253:I253"/>
    <mergeCell ref="G242:I242"/>
    <mergeCell ref="G243:I243"/>
    <mergeCell ref="G244:I244"/>
    <mergeCell ref="G245:I245"/>
    <mergeCell ref="G246:I246"/>
    <mergeCell ref="E261:F261"/>
    <mergeCell ref="H263:I263"/>
    <mergeCell ref="E266:F266"/>
    <mergeCell ref="E267:F267"/>
    <mergeCell ref="E268:F268"/>
    <mergeCell ref="E269:F269"/>
    <mergeCell ref="A254:F254"/>
    <mergeCell ref="G254:I254"/>
    <mergeCell ref="F257:G257"/>
    <mergeCell ref="E258:F258"/>
    <mergeCell ref="E259:F259"/>
    <mergeCell ref="E260:F260"/>
    <mergeCell ref="A277:C277"/>
    <mergeCell ref="F277:G277"/>
    <mergeCell ref="H277:J277"/>
    <mergeCell ref="H271:I271"/>
    <mergeCell ref="A275:C275"/>
    <mergeCell ref="F275:G275"/>
    <mergeCell ref="H275:J275"/>
    <mergeCell ref="A276:C276"/>
    <mergeCell ref="F276:G276"/>
    <mergeCell ref="H276:J276"/>
  </mergeCells>
  <hyperlinks>
    <hyperlink ref="B50" r:id="rId1" display="https://www.orcafascio.com/banco/sinapi/insumos/5f163068e64d1edd13b03525"/>
  </hyperlinks>
  <pageMargins left="0.78740157480314965" right="0.78740157480314965" top="0.59055118110236227" bottom="0.59055118110236227" header="0.31496062992125984" footer="0.31496062992125984"/>
  <pageSetup paperSize="9" scale="40" fitToHeight="0" orientation="portrait" r:id="rId2"/>
  <headerFooter>
    <oddFooter>&amp;L&amp;A&amp;R&amp;P/&amp;N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Dados</vt:lpstr>
      <vt:lpstr>Modelo-Orçamento</vt:lpstr>
      <vt:lpstr>Modelo Composições Unitárias</vt:lpstr>
      <vt:lpstr>Modelo BDI</vt:lpstr>
      <vt:lpstr>Modelo Encargos Sociais</vt:lpstr>
      <vt:lpstr>Modelo Cronograma</vt:lpstr>
      <vt:lpstr>CPU-Sem valores</vt:lpstr>
      <vt:lpstr>'CPU-Sem valores'!Area_de_impressao</vt:lpstr>
      <vt:lpstr>'Modelo Composições Unitárias'!Area_de_impressao</vt:lpstr>
      <vt:lpstr>'Modelo-Orçamento'!Titulos_de_impressao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Rifka Campos Oran</dc:creator>
  <cp:lastModifiedBy>Rudney da Silva Sousa</cp:lastModifiedBy>
  <cp:lastPrinted>2020-12-11T11:42:45Z</cp:lastPrinted>
  <dcterms:created xsi:type="dcterms:W3CDTF">2020-12-07T17:04:42Z</dcterms:created>
  <dcterms:modified xsi:type="dcterms:W3CDTF">2020-12-30T18:00:19Z</dcterms:modified>
</cp:coreProperties>
</file>